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atu\Desktop\"/>
    </mc:Choice>
  </mc:AlternateContent>
  <xr:revisionPtr revIDLastSave="0" documentId="8_{D230B382-93E8-40F2-86C5-568FF7F02F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破壊モード" sheetId="2" r:id="rId2"/>
    <sheet name="Mu計算 (2)" sheetId="3" state="hidden" r:id="rId3"/>
  </sheets>
  <definedNames>
    <definedName name="_xlnm.Print_Area" localSheetId="1">破壊モード!$A$1:$X$52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49" i="2" l="1"/>
  <c r="U50" i="2" s="1"/>
  <c r="U51" i="2" s="1"/>
  <c r="U52" i="2" s="1"/>
  <c r="I31" i="2" l="1"/>
  <c r="E16" i="3"/>
  <c r="D16" i="3"/>
  <c r="C16" i="3"/>
  <c r="B16" i="3"/>
  <c r="E4" i="3"/>
  <c r="D4" i="3"/>
  <c r="C4" i="3"/>
  <c r="B4" i="3"/>
  <c r="U38" i="2"/>
  <c r="Q38" i="2"/>
  <c r="M38" i="2"/>
  <c r="I38" i="2"/>
  <c r="U42" i="2"/>
  <c r="Q42" i="2"/>
  <c r="M42" i="2"/>
  <c r="I42" i="2"/>
  <c r="I11" i="2" l="1"/>
  <c r="I10" i="2"/>
  <c r="M10" i="2" s="1"/>
  <c r="I9" i="2"/>
  <c r="M9" i="2" s="1"/>
  <c r="I8" i="2"/>
  <c r="M8" i="2" s="1"/>
  <c r="I7" i="2"/>
  <c r="M7" i="2" s="1"/>
  <c r="C2" i="3" s="1"/>
  <c r="C30" i="3" s="1"/>
  <c r="I6" i="2"/>
  <c r="M6" i="2" s="1"/>
  <c r="I4" i="2"/>
  <c r="Q4" i="2" s="1"/>
  <c r="B12" i="3"/>
  <c r="B6" i="3"/>
  <c r="B5" i="3"/>
  <c r="B3" i="3"/>
  <c r="M32" i="2"/>
  <c r="C9" i="3"/>
  <c r="C15" i="3"/>
  <c r="B15" i="3"/>
  <c r="M18" i="2"/>
  <c r="C6" i="3" s="1"/>
  <c r="M17" i="2"/>
  <c r="C12" i="3" s="1"/>
  <c r="M16" i="2"/>
  <c r="M15" i="2"/>
  <c r="C5" i="3" s="1"/>
  <c r="M14" i="2"/>
  <c r="M13" i="2"/>
  <c r="C3" i="3" s="1"/>
  <c r="M12" i="2"/>
  <c r="K1102" i="1"/>
  <c r="J1102" i="1" s="1"/>
  <c r="K1101" i="1"/>
  <c r="J1101" i="1" s="1"/>
  <c r="P1085" i="1"/>
  <c r="O1085" i="1" s="1"/>
  <c r="P1084" i="1"/>
  <c r="P1101" i="1" s="1"/>
  <c r="O1101" i="1" s="1"/>
  <c r="K1086" i="1"/>
  <c r="J1086" i="1" s="1"/>
  <c r="K1085" i="1"/>
  <c r="K1084" i="1"/>
  <c r="J1085" i="1"/>
  <c r="J1084" i="1"/>
  <c r="P1102" i="1" l="1"/>
  <c r="O1102" i="1" s="1"/>
  <c r="B2" i="3"/>
  <c r="B30" i="3" s="1"/>
  <c r="B1" i="3"/>
  <c r="B7" i="3" s="1"/>
  <c r="B8" i="3" s="1"/>
  <c r="B18" i="3" s="1"/>
  <c r="P1086" i="1"/>
  <c r="K1103" i="1"/>
  <c r="J1103" i="1" s="1"/>
  <c r="O1084" i="1"/>
  <c r="C13" i="3"/>
  <c r="B29" i="3"/>
  <c r="C29" i="3"/>
  <c r="C17" i="3"/>
  <c r="C27" i="3" s="1"/>
  <c r="B9" i="3"/>
  <c r="C1" i="3"/>
  <c r="C7" i="3" s="1"/>
  <c r="C8" i="3" s="1"/>
  <c r="I39" i="2"/>
  <c r="I40" i="2"/>
  <c r="I41" i="2"/>
  <c r="I44" i="2"/>
  <c r="M39" i="2"/>
  <c r="M40" i="2"/>
  <c r="M41" i="2"/>
  <c r="M44" i="2"/>
  <c r="B17" i="3" l="1"/>
  <c r="B27" i="3" s="1"/>
  <c r="O1086" i="1"/>
  <c r="P1103" i="1"/>
  <c r="O1103" i="1" s="1"/>
  <c r="M43" i="2"/>
  <c r="M45" i="2" s="1"/>
  <c r="C18" i="3"/>
  <c r="C19" i="3"/>
  <c r="C14" i="3"/>
  <c r="C20" i="3" s="1"/>
  <c r="B13" i="3"/>
  <c r="B19" i="3" l="1"/>
  <c r="B14" i="3"/>
  <c r="B20" i="3" s="1"/>
  <c r="C22" i="3"/>
  <c r="C24" i="3" s="1"/>
  <c r="C21" i="3"/>
  <c r="C23" i="3" s="1"/>
  <c r="C25" i="3" l="1"/>
  <c r="M29" i="2" s="1"/>
  <c r="B21" i="3"/>
  <c r="B23" i="3" s="1"/>
  <c r="B22" i="3"/>
  <c r="B24" i="3" s="1"/>
  <c r="C26" i="3" l="1"/>
  <c r="C31" i="3" s="1"/>
  <c r="M30" i="2" s="1"/>
  <c r="C28" i="3"/>
  <c r="U44" i="2"/>
  <c r="B25" i="3"/>
  <c r="Q44" i="2"/>
  <c r="M26" i="2" l="1"/>
  <c r="M27" i="2"/>
  <c r="B26" i="3"/>
  <c r="I29" i="2"/>
  <c r="B28" i="3"/>
  <c r="B31" i="3" l="1"/>
  <c r="I30" i="2" s="1"/>
  <c r="I26" i="2"/>
  <c r="M28" i="2"/>
  <c r="I27" i="2" l="1"/>
  <c r="I28" i="2" l="1"/>
  <c r="I32" i="2"/>
  <c r="M312" i="1" l="1"/>
  <c r="S312" i="1" s="1"/>
  <c r="M302" i="1"/>
  <c r="S302" i="1" s="1"/>
  <c r="P302" i="1" l="1"/>
  <c r="P312" i="1"/>
  <c r="M292" i="1" l="1"/>
  <c r="S292" i="1" s="1"/>
  <c r="P281" i="1"/>
  <c r="M281" i="1"/>
  <c r="J281" i="1"/>
  <c r="Q251" i="1"/>
  <c r="Q255" i="1" s="1"/>
  <c r="G236" i="1"/>
  <c r="K237" i="1"/>
  <c r="I237" i="1"/>
  <c r="G237" i="1"/>
  <c r="G235" i="1"/>
  <c r="R226" i="1"/>
  <c r="R225" i="1"/>
  <c r="P214" i="1"/>
  <c r="P224" i="1" s="1"/>
  <c r="L214" i="1"/>
  <c r="L224" i="1" s="1"/>
  <c r="P213" i="1"/>
  <c r="P223" i="1" s="1"/>
  <c r="L213" i="1"/>
  <c r="L223" i="1" s="1"/>
  <c r="C213" i="1"/>
  <c r="C223" i="1" s="1"/>
  <c r="N203" i="1"/>
  <c r="N214" i="1" s="1"/>
  <c r="N224" i="1" s="1"/>
  <c r="N202" i="1"/>
  <c r="N213" i="1" s="1"/>
  <c r="N223" i="1" s="1"/>
  <c r="J190" i="1"/>
  <c r="J191" i="1" s="1"/>
  <c r="H190" i="1"/>
  <c r="H191" i="1" s="1"/>
  <c r="C191" i="1"/>
  <c r="F191" i="1" s="1"/>
  <c r="F190" i="1"/>
  <c r="L167" i="1"/>
  <c r="L169" i="1" s="1"/>
  <c r="H167" i="1"/>
  <c r="K235" i="1" l="1"/>
  <c r="P292" i="1"/>
  <c r="Q253" i="1"/>
  <c r="K245" i="1"/>
  <c r="K236" i="1"/>
  <c r="R215" i="1"/>
  <c r="R216" i="1"/>
  <c r="H202" i="1"/>
  <c r="C203" i="1"/>
  <c r="C214" i="1" s="1"/>
  <c r="J202" i="1"/>
  <c r="Q167" i="1"/>
  <c r="H169" i="1"/>
  <c r="Q169" i="1" s="1"/>
  <c r="G289" i="1" s="1"/>
  <c r="R190" i="1"/>
  <c r="R191" i="1"/>
  <c r="G291" i="1" l="1"/>
  <c r="M291" i="1" s="1"/>
  <c r="G299" i="1"/>
  <c r="G290" i="1"/>
  <c r="M290" i="1" s="1"/>
  <c r="M289" i="1"/>
  <c r="C224" i="1"/>
  <c r="H203" i="1"/>
  <c r="H214" i="1" s="1"/>
  <c r="H224" i="1" s="1"/>
  <c r="H213" i="1"/>
  <c r="H223" i="1" s="1"/>
  <c r="J203" i="1"/>
  <c r="J214" i="1" s="1"/>
  <c r="J224" i="1" s="1"/>
  <c r="J213" i="1"/>
  <c r="J223" i="1" s="1"/>
  <c r="M299" i="1" l="1"/>
  <c r="G309" i="1"/>
  <c r="G300" i="1"/>
  <c r="M300" i="1" s="1"/>
  <c r="G301" i="1"/>
  <c r="M301" i="1" s="1"/>
  <c r="R100" i="1"/>
  <c r="O100" i="1"/>
  <c r="M309" i="1" l="1"/>
  <c r="G310" i="1"/>
  <c r="M310" i="1" s="1"/>
  <c r="G311" i="1"/>
  <c r="M311" i="1" s="1"/>
  <c r="O94" i="1"/>
  <c r="K83" i="1" l="1"/>
  <c r="P278" i="1" s="1"/>
  <c r="K82" i="1"/>
  <c r="M278" i="1" s="1"/>
  <c r="K81" i="1"/>
  <c r="J278" i="1" s="1"/>
  <c r="P279" i="1" l="1"/>
  <c r="P309" i="1"/>
  <c r="S309" i="1" s="1"/>
  <c r="J279" i="1"/>
  <c r="P289" i="1"/>
  <c r="S289" i="1" s="1"/>
  <c r="M279" i="1"/>
  <c r="P299" i="1"/>
  <c r="S299" i="1" s="1"/>
  <c r="Q132" i="1"/>
  <c r="F223" i="1" s="1"/>
  <c r="K255" i="1"/>
  <c r="T255" i="1" s="1"/>
  <c r="Q131" i="1"/>
  <c r="F213" i="1" s="1"/>
  <c r="K253" i="1"/>
  <c r="T253" i="1" s="1"/>
  <c r="Q130" i="1"/>
  <c r="F202" i="1" s="1"/>
  <c r="F203" i="1" s="1"/>
  <c r="R203" i="1" s="1"/>
  <c r="K251" i="1"/>
  <c r="T251" i="1" s="1"/>
  <c r="I52" i="1"/>
  <c r="O51" i="1"/>
  <c r="T51" i="1" s="1"/>
  <c r="O50" i="1"/>
  <c r="T50" i="1" s="1"/>
  <c r="O49" i="1"/>
  <c r="T49" i="1" s="1"/>
  <c r="O48" i="1"/>
  <c r="T48" i="1" s="1"/>
  <c r="O47" i="1"/>
  <c r="T47" i="1" s="1"/>
  <c r="O46" i="1"/>
  <c r="T46" i="1" s="1"/>
  <c r="O45" i="1"/>
  <c r="T45" i="1" s="1"/>
  <c r="O44" i="1"/>
  <c r="T44" i="1" s="1"/>
  <c r="O43" i="1"/>
  <c r="T43" i="1" s="1"/>
  <c r="O42" i="1"/>
  <c r="T42" i="1" s="1"/>
  <c r="J280" i="1" l="1"/>
  <c r="P291" i="1" s="1"/>
  <c r="S291" i="1" s="1"/>
  <c r="P290" i="1"/>
  <c r="S290" i="1" s="1"/>
  <c r="R202" i="1"/>
  <c r="M280" i="1"/>
  <c r="P301" i="1" s="1"/>
  <c r="S301" i="1" s="1"/>
  <c r="P300" i="1"/>
  <c r="S300" i="1" s="1"/>
  <c r="P280" i="1"/>
  <c r="P311" i="1" s="1"/>
  <c r="S311" i="1" s="1"/>
  <c r="P310" i="1"/>
  <c r="S310" i="1" s="1"/>
  <c r="G271" i="1"/>
  <c r="G270" i="1"/>
  <c r="O271" i="1"/>
  <c r="O270" i="1"/>
  <c r="K270" i="1"/>
  <c r="K271" i="1"/>
  <c r="F214" i="1"/>
  <c r="R214" i="1" s="1"/>
  <c r="R213" i="1"/>
  <c r="F224" i="1"/>
  <c r="R224" i="1" s="1"/>
  <c r="R223" i="1"/>
  <c r="T52" i="1"/>
  <c r="N55" i="1" l="1"/>
  <c r="I64" i="1" s="1"/>
  <c r="K55" i="1"/>
  <c r="I43" i="2"/>
  <c r="I45" i="2"/>
  <c r="I46" i="2" s="1"/>
  <c r="I47" i="2" l="1"/>
  <c r="I48" i="2"/>
  <c r="M51" i="2" l="1"/>
  <c r="M52" i="2" s="1"/>
  <c r="M50" i="2"/>
  <c r="M49" i="2"/>
  <c r="Q3" i="2"/>
  <c r="Q27" i="2" l="1"/>
  <c r="U29" i="2"/>
  <c r="U10" i="2"/>
  <c r="U24" i="2"/>
  <c r="Q16" i="2"/>
  <c r="Q21" i="2"/>
  <c r="U23" i="2"/>
  <c r="U28" i="2"/>
  <c r="U20" i="2"/>
  <c r="U25" i="2"/>
  <c r="E9" i="3" s="1"/>
  <c r="U9" i="2"/>
  <c r="U11" i="2"/>
  <c r="Q30" i="2"/>
  <c r="U32" i="2"/>
  <c r="Q11" i="2"/>
  <c r="U13" i="2"/>
  <c r="E3" i="3" s="1"/>
  <c r="Q18" i="2"/>
  <c r="D6" i="3" s="1"/>
  <c r="U14" i="2"/>
  <c r="Q17" i="2"/>
  <c r="D12" i="3" s="1"/>
  <c r="Q10" i="2"/>
  <c r="U6" i="2"/>
  <c r="Q26" i="2"/>
  <c r="Q7" i="2"/>
  <c r="D2" i="3" s="1"/>
  <c r="D30" i="3" s="1"/>
  <c r="Q8" i="2"/>
  <c r="U16" i="2"/>
  <c r="U7" i="2"/>
  <c r="E2" i="3" s="1"/>
  <c r="E30" i="3" s="1"/>
  <c r="U8" i="2"/>
  <c r="U21" i="2"/>
  <c r="U22" i="2"/>
  <c r="E15" i="3" s="1"/>
  <c r="Q29" i="2"/>
  <c r="Q12" i="2"/>
  <c r="U15" i="2"/>
  <c r="E5" i="3" s="1"/>
  <c r="Q23" i="2"/>
  <c r="U27" i="2"/>
  <c r="Q24" i="2"/>
  <c r="Q6" i="2"/>
  <c r="Q20" i="2"/>
  <c r="Q32" i="2"/>
  <c r="Q14" i="2"/>
  <c r="Q13" i="2"/>
  <c r="D3" i="3" s="1"/>
  <c r="Q25" i="2"/>
  <c r="D9" i="3" s="1"/>
  <c r="Q28" i="2"/>
  <c r="U26" i="2"/>
  <c r="U12" i="2"/>
  <c r="Q15" i="2"/>
  <c r="D5" i="3" s="1"/>
  <c r="Q22" i="2"/>
  <c r="D15" i="3" s="1"/>
  <c r="Q31" i="2"/>
  <c r="U30" i="2"/>
  <c r="Q9" i="2"/>
  <c r="U17" i="2"/>
  <c r="E12" i="3" s="1"/>
  <c r="U18" i="2"/>
  <c r="E6" i="3" s="1"/>
  <c r="E29" i="3" l="1"/>
  <c r="E17" i="3"/>
  <c r="E27" i="3" s="1"/>
  <c r="Q43" i="2"/>
  <c r="Q45" i="2"/>
  <c r="Q46" i="2" s="1"/>
  <c r="D1" i="3"/>
  <c r="D7" i="3" s="1"/>
  <c r="D8" i="3" s="1"/>
  <c r="Q39" i="2"/>
  <c r="Q41" i="2"/>
  <c r="Q40" i="2"/>
  <c r="D13" i="3"/>
  <c r="D17" i="3"/>
  <c r="D27" i="3" s="1"/>
  <c r="D29" i="3"/>
  <c r="E13" i="3"/>
  <c r="U43" i="2"/>
  <c r="E1" i="3"/>
  <c r="E7" i="3" s="1"/>
  <c r="E8" i="3" s="1"/>
  <c r="U39" i="2"/>
  <c r="U40" i="2"/>
  <c r="U41" i="2"/>
  <c r="U45" i="2"/>
  <c r="E19" i="3" l="1"/>
  <c r="E14" i="3"/>
  <c r="E20" i="3" s="1"/>
  <c r="E18" i="3"/>
  <c r="D14" i="3"/>
  <c r="D20" i="3" s="1"/>
  <c r="D19" i="3"/>
  <c r="D18" i="3"/>
  <c r="Q47" i="2"/>
  <c r="Q48" i="2"/>
  <c r="D22" i="3" l="1"/>
  <c r="D24" i="3" s="1"/>
  <c r="D21" i="3"/>
  <c r="D23" i="3" s="1"/>
  <c r="E21" i="3"/>
  <c r="E23" i="3" s="1"/>
  <c r="E22" i="3"/>
  <c r="E24" i="3" s="1"/>
  <c r="D25" i="3" l="1"/>
  <c r="E25" i="3"/>
  <c r="E28" i="3"/>
  <c r="E26" i="3"/>
  <c r="D28" i="3"/>
  <c r="D26" i="3"/>
  <c r="E31" i="3" l="1"/>
  <c r="D3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000863</author>
  </authors>
  <commentList>
    <comment ref="H1083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1m当りの鉄筋本数を入力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083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鉄筋径を選択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083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1m当りの鉄筋本数を入力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083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鉄筋径を選択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084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&lt; であればok
</t>
        </r>
      </text>
    </comment>
    <comment ref="O1084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 xml:space="preserve">&lt; であればok
</t>
        </r>
      </text>
    </comment>
    <comment ref="J1085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 xml:space="preserve">&lt; であればok
</t>
        </r>
      </text>
    </comment>
    <comment ref="O1085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 xml:space="preserve">&lt; であればok
</t>
        </r>
      </text>
    </comment>
    <comment ref="J1086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 xml:space="preserve">&lt; であればok
</t>
        </r>
      </text>
    </comment>
    <comment ref="O108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 xml:space="preserve">&lt; であればok
</t>
        </r>
      </text>
    </comment>
    <comment ref="H1100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1m当りの鉄筋本数を入力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100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鉄筋径を選択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100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1m当りの鉄筋本数を入力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100" authorId="0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鉄筋径を選択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10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 xml:space="preserve">&lt; であればok
</t>
        </r>
      </text>
    </comment>
    <comment ref="O1101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 xml:space="preserve">&lt; であればok
</t>
        </r>
      </text>
    </comment>
    <comment ref="J1102" authorId="0" shapeId="0" xr:uid="{00000000-0006-0000-0000-000011000000}">
      <text>
        <r>
          <rPr>
            <sz val="9"/>
            <color indexed="81"/>
            <rFont val="ＭＳ Ｐゴシック"/>
            <family val="3"/>
            <charset val="128"/>
          </rPr>
          <t xml:space="preserve">&lt; であればok
</t>
        </r>
      </text>
    </comment>
    <comment ref="O1102" authorId="0" shapeId="0" xr:uid="{00000000-0006-0000-0000-000012000000}">
      <text>
        <r>
          <rPr>
            <sz val="9"/>
            <color indexed="81"/>
            <rFont val="ＭＳ Ｐゴシック"/>
            <family val="3"/>
            <charset val="128"/>
          </rPr>
          <t xml:space="preserve">&lt; であればok
</t>
        </r>
      </text>
    </comment>
    <comment ref="J1103" authorId="0" shapeId="0" xr:uid="{00000000-0006-0000-0000-000013000000}">
      <text>
        <r>
          <rPr>
            <sz val="9"/>
            <color indexed="81"/>
            <rFont val="ＭＳ Ｐゴシック"/>
            <family val="3"/>
            <charset val="128"/>
          </rPr>
          <t xml:space="preserve">&lt; であればok
</t>
        </r>
      </text>
    </comment>
    <comment ref="O1103" authorId="0" shapeId="0" xr:uid="{00000000-0006-0000-0000-000014000000}">
      <text>
        <r>
          <rPr>
            <sz val="9"/>
            <color indexed="81"/>
            <rFont val="ＭＳ Ｐゴシック"/>
            <family val="3"/>
            <charset val="128"/>
          </rPr>
          <t xml:space="preserve">&lt; であればok
</t>
        </r>
      </text>
    </comment>
  </commentList>
</comments>
</file>

<file path=xl/sharedStrings.xml><?xml version="1.0" encoding="utf-8"?>
<sst xmlns="http://schemas.openxmlformats.org/spreadsheetml/2006/main" count="781" uniqueCount="518">
  <si>
    <t>GL</t>
    <phoneticPr fontId="2"/>
  </si>
  <si>
    <t>D</t>
    <phoneticPr fontId="1"/>
  </si>
  <si>
    <t>d</t>
    <phoneticPr fontId="1"/>
  </si>
  <si>
    <t>B</t>
    <phoneticPr fontId="1"/>
  </si>
  <si>
    <t>土の単位体積重量(kN/m3)地下水位以浅</t>
    <rPh sb="15" eb="17">
      <t>チカ</t>
    </rPh>
    <rPh sb="17" eb="19">
      <t>スイイ</t>
    </rPh>
    <rPh sb="19" eb="20">
      <t>イ</t>
    </rPh>
    <rPh sb="20" eb="21">
      <t>アサ</t>
    </rPh>
    <phoneticPr fontId="1"/>
  </si>
  <si>
    <t>土の単位体積重量(kN/m3)地下水位以深</t>
    <rPh sb="15" eb="17">
      <t>チカ</t>
    </rPh>
    <rPh sb="17" eb="19">
      <t>スイイ</t>
    </rPh>
    <rPh sb="19" eb="20">
      <t>イ</t>
    </rPh>
    <rPh sb="20" eb="21">
      <t>フカシ</t>
    </rPh>
    <phoneticPr fontId="1"/>
  </si>
  <si>
    <t>鉄筋コンクリート単位体積重量(kN/m3)</t>
    <rPh sb="0" eb="2">
      <t>テッキン</t>
    </rPh>
    <rPh sb="8" eb="10">
      <t>タンイ</t>
    </rPh>
    <rPh sb="10" eb="12">
      <t>タイセキ</t>
    </rPh>
    <rPh sb="12" eb="14">
      <t>ジュウリョウ</t>
    </rPh>
    <phoneticPr fontId="1"/>
  </si>
  <si>
    <t>１．条件設定</t>
    <rPh sb="2" eb="4">
      <t>ジョウケン</t>
    </rPh>
    <rPh sb="4" eb="6">
      <t>セッテイ</t>
    </rPh>
    <phoneticPr fontId="1"/>
  </si>
  <si>
    <t>Hw</t>
    <phoneticPr fontId="1"/>
  </si>
  <si>
    <t>地下水位Hw(m)</t>
    <rPh sb="0" eb="2">
      <t>チカ</t>
    </rPh>
    <rPh sb="2" eb="4">
      <t>スイイ</t>
    </rPh>
    <phoneticPr fontId="1"/>
  </si>
  <si>
    <t>躯体内水位 d(m)</t>
    <rPh sb="0" eb="2">
      <t>クタイ</t>
    </rPh>
    <rPh sb="2" eb="3">
      <t>ナイ</t>
    </rPh>
    <rPh sb="3" eb="5">
      <t>スイイ</t>
    </rPh>
    <phoneticPr fontId="1"/>
  </si>
  <si>
    <t>水路幅(内空) B</t>
    <rPh sb="0" eb="2">
      <t>スイロ</t>
    </rPh>
    <rPh sb="2" eb="3">
      <t>ハバ</t>
    </rPh>
    <rPh sb="4" eb="5">
      <t>ナイ</t>
    </rPh>
    <rPh sb="5" eb="6">
      <t>ソラ</t>
    </rPh>
    <phoneticPr fontId="1"/>
  </si>
  <si>
    <t>躯体部の根入れ D</t>
    <rPh sb="0" eb="2">
      <t>クタイ</t>
    </rPh>
    <rPh sb="2" eb="3">
      <t>ブ</t>
    </rPh>
    <rPh sb="4" eb="5">
      <t>ネ</t>
    </rPh>
    <rPh sb="5" eb="6">
      <t>イ</t>
    </rPh>
    <phoneticPr fontId="1"/>
  </si>
  <si>
    <t>２．地域・地盤特性</t>
    <rPh sb="2" eb="4">
      <t>チイキ</t>
    </rPh>
    <rPh sb="5" eb="7">
      <t>ジバン</t>
    </rPh>
    <rPh sb="7" eb="9">
      <t>トクセイ</t>
    </rPh>
    <phoneticPr fontId="1"/>
  </si>
  <si>
    <t>：</t>
    <phoneticPr fontId="1"/>
  </si>
  <si>
    <r>
      <t>レベル1地震動の地域別補正係数C</t>
    </r>
    <r>
      <rPr>
        <vertAlign val="subscript"/>
        <sz val="11"/>
        <color theme="1"/>
        <rFont val="ＭＳ 明朝"/>
        <family val="1"/>
        <charset val="128"/>
      </rPr>
      <t>Z</t>
    </r>
    <rPh sb="4" eb="7">
      <t>ジシンドウ</t>
    </rPh>
    <rPh sb="8" eb="10">
      <t>チイキ</t>
    </rPh>
    <rPh sb="10" eb="11">
      <t>ベツ</t>
    </rPh>
    <rPh sb="11" eb="15">
      <t>ホセイケイスウ</t>
    </rPh>
    <phoneticPr fontId="1"/>
  </si>
  <si>
    <r>
      <t>レベル2地震動(タイプⅠ)の地域別補正係数C</t>
    </r>
    <r>
      <rPr>
        <vertAlign val="subscript"/>
        <sz val="11"/>
        <color theme="1"/>
        <rFont val="ＭＳ 明朝"/>
        <family val="1"/>
        <charset val="128"/>
      </rPr>
      <t>ⅠZ</t>
    </r>
    <rPh sb="4" eb="7">
      <t>ジシンドウ</t>
    </rPh>
    <rPh sb="14" eb="16">
      <t>チイキ</t>
    </rPh>
    <rPh sb="16" eb="17">
      <t>ベツ</t>
    </rPh>
    <rPh sb="17" eb="21">
      <t>ホセイケイスウ</t>
    </rPh>
    <phoneticPr fontId="1"/>
  </si>
  <si>
    <r>
      <t>レベル2地震動(タイプⅡ)の地域別補正係数C</t>
    </r>
    <r>
      <rPr>
        <vertAlign val="subscript"/>
        <sz val="11"/>
        <color theme="1"/>
        <rFont val="ＭＳ 明朝"/>
        <family val="1"/>
        <charset val="128"/>
      </rPr>
      <t>ⅡZ</t>
    </r>
    <rPh sb="4" eb="7">
      <t>ジシンドウ</t>
    </rPh>
    <rPh sb="14" eb="16">
      <t>チイキ</t>
    </rPh>
    <rPh sb="16" eb="17">
      <t>ベツ</t>
    </rPh>
    <rPh sb="17" eb="21">
      <t>ホセイケイスウ</t>
    </rPh>
    <phoneticPr fontId="1"/>
  </si>
  <si>
    <t>2-1．地域別補正係数</t>
    <phoneticPr fontId="1"/>
  </si>
  <si>
    <r>
      <t>耐震設計上の地盤種別は、次式で算出される地盤の特性値T</t>
    </r>
    <r>
      <rPr>
        <vertAlign val="subscript"/>
        <sz val="11"/>
        <color theme="1"/>
        <rFont val="ＭＳ 明朝"/>
        <family val="1"/>
        <charset val="128"/>
      </rPr>
      <t>G</t>
    </r>
    <r>
      <rPr>
        <sz val="11"/>
        <color theme="1"/>
        <rFont val="ＭＳ 明朝"/>
        <family val="1"/>
        <charset val="128"/>
      </rPr>
      <t>をもとに区分する。</t>
    </r>
    <phoneticPr fontId="1"/>
  </si>
  <si>
    <r>
      <t>T</t>
    </r>
    <r>
      <rPr>
        <vertAlign val="subscript"/>
        <sz val="11"/>
        <color theme="1"/>
        <rFont val="ＭＳ 明朝"/>
        <family val="1"/>
        <charset val="128"/>
      </rPr>
      <t>G</t>
    </r>
    <r>
      <rPr>
        <sz val="11"/>
        <color theme="1"/>
        <rFont val="ＭＳ 明朝"/>
        <family val="1"/>
        <charset val="128"/>
      </rPr>
      <t>=</t>
    </r>
    <phoneticPr fontId="1"/>
  </si>
  <si>
    <t>4Σ</t>
    <phoneticPr fontId="2"/>
  </si>
  <si>
    <t>地盤の特性値(s)</t>
    <phoneticPr fontId="1"/>
  </si>
  <si>
    <t>i番目の地層の厚さ(m)</t>
    <phoneticPr fontId="1"/>
  </si>
  <si>
    <t>i番目の地層の平均せん断弾性波速度(m/s)</t>
    <phoneticPr fontId="1"/>
  </si>
  <si>
    <t>i：</t>
    <phoneticPr fontId="2"/>
  </si>
  <si>
    <t>当該地盤が地表面から基盤面までn層に区分されるときの、地表面から</t>
    <rPh sb="0" eb="2">
      <t>トウガイ</t>
    </rPh>
    <rPh sb="2" eb="4">
      <t>ジバン</t>
    </rPh>
    <rPh sb="5" eb="8">
      <t>チヒョウメン</t>
    </rPh>
    <rPh sb="10" eb="12">
      <t>キバン</t>
    </rPh>
    <rPh sb="12" eb="13">
      <t>メン</t>
    </rPh>
    <rPh sb="16" eb="17">
      <t>ソウ</t>
    </rPh>
    <rPh sb="18" eb="20">
      <t>クブン</t>
    </rPh>
    <rPh sb="27" eb="30">
      <t>チヒョウメン</t>
    </rPh>
    <phoneticPr fontId="2"/>
  </si>
  <si>
    <t>i番目の地層の番号。基盤面とは、粘性土層の場合はN値が25以上、砂</t>
    <rPh sb="1" eb="2">
      <t>バン</t>
    </rPh>
    <rPh sb="2" eb="3">
      <t>メ</t>
    </rPh>
    <rPh sb="4" eb="6">
      <t>チソウ</t>
    </rPh>
    <rPh sb="7" eb="9">
      <t>バンゴウ</t>
    </rPh>
    <rPh sb="10" eb="12">
      <t>キバン</t>
    </rPh>
    <rPh sb="12" eb="13">
      <t>メン</t>
    </rPh>
    <rPh sb="16" eb="19">
      <t>ネンセイド</t>
    </rPh>
    <rPh sb="19" eb="20">
      <t>ソウ</t>
    </rPh>
    <rPh sb="21" eb="23">
      <t>バアイ</t>
    </rPh>
    <rPh sb="25" eb="26">
      <t>チ</t>
    </rPh>
    <rPh sb="29" eb="31">
      <t>イジョウ</t>
    </rPh>
    <rPh sb="32" eb="33">
      <t>スナ</t>
    </rPh>
    <phoneticPr fontId="2"/>
  </si>
  <si>
    <t>質土の場合はN値が50以上の地層の上面、もしくは、せん断弾性波速度</t>
    <rPh sb="0" eb="1">
      <t>シツ</t>
    </rPh>
    <rPh sb="1" eb="2">
      <t>ツチ</t>
    </rPh>
    <rPh sb="3" eb="5">
      <t>バアイ</t>
    </rPh>
    <rPh sb="7" eb="8">
      <t>チ</t>
    </rPh>
    <rPh sb="11" eb="13">
      <t>イジョウ</t>
    </rPh>
    <rPh sb="14" eb="16">
      <t>チソウ</t>
    </rPh>
    <rPh sb="17" eb="19">
      <t>ジョウメン</t>
    </rPh>
    <rPh sb="27" eb="28">
      <t>ダン</t>
    </rPh>
    <rPh sb="28" eb="30">
      <t>ダンセイ</t>
    </rPh>
    <rPh sb="30" eb="31">
      <t>ナミ</t>
    </rPh>
    <rPh sb="31" eb="33">
      <t>ソクド</t>
    </rPh>
    <phoneticPr fontId="2"/>
  </si>
  <si>
    <t>が300m/s程度以上の地層の上面をいう。</t>
    <rPh sb="7" eb="9">
      <t>テイド</t>
    </rPh>
    <rPh sb="9" eb="11">
      <t>イジョウ</t>
    </rPh>
    <rPh sb="12" eb="14">
      <t>チソウ</t>
    </rPh>
    <rPh sb="15" eb="17">
      <t>ジョウメン</t>
    </rPh>
    <phoneticPr fontId="2"/>
  </si>
  <si>
    <t>地層区分</t>
    <rPh sb="0" eb="2">
      <t>チソウ</t>
    </rPh>
    <rPh sb="2" eb="4">
      <t>クブン</t>
    </rPh>
    <phoneticPr fontId="8"/>
  </si>
  <si>
    <t>Σ</t>
    <phoneticPr fontId="2"/>
  </si>
  <si>
    <t>土質名</t>
    <rPh sb="0" eb="2">
      <t>ドシツ</t>
    </rPh>
    <rPh sb="2" eb="3">
      <t>メイ</t>
    </rPh>
    <phoneticPr fontId="8"/>
  </si>
  <si>
    <t>層厚Hi(m)</t>
    <rPh sb="0" eb="2">
      <t>ソウアツ</t>
    </rPh>
    <phoneticPr fontId="8"/>
  </si>
  <si>
    <t>地層の平均N値</t>
    <rPh sb="0" eb="2">
      <t>チソウ</t>
    </rPh>
    <rPh sb="3" eb="5">
      <t>ヘイキン</t>
    </rPh>
    <rPh sb="6" eb="7">
      <t>チ</t>
    </rPh>
    <phoneticPr fontId="8"/>
  </si>
  <si>
    <t>粘性土</t>
  </si>
  <si>
    <t>砂質土</t>
  </si>
  <si>
    <t>支持層</t>
  </si>
  <si>
    <t>=</t>
    <phoneticPr fontId="1"/>
  </si>
  <si>
    <t>×</t>
    <phoneticPr fontId="1"/>
  </si>
  <si>
    <t>地盤種別は、次表より区別する。</t>
    <rPh sb="0" eb="2">
      <t>ジバン</t>
    </rPh>
    <rPh sb="2" eb="4">
      <t>シュベツ</t>
    </rPh>
    <rPh sb="6" eb="7">
      <t>ツギ</t>
    </rPh>
    <rPh sb="7" eb="8">
      <t>ヒョウ</t>
    </rPh>
    <rPh sb="10" eb="12">
      <t>クベツ</t>
    </rPh>
    <phoneticPr fontId="1"/>
  </si>
  <si>
    <t>地盤種別</t>
    <rPh sb="0" eb="2">
      <t>ジバン</t>
    </rPh>
    <rPh sb="2" eb="4">
      <t>シュベツ</t>
    </rPh>
    <phoneticPr fontId="2"/>
  </si>
  <si>
    <t>Ⅰ種</t>
    <rPh sb="1" eb="2">
      <t>シュ</t>
    </rPh>
    <phoneticPr fontId="2"/>
  </si>
  <si>
    <t>Ⅱ種</t>
    <rPh sb="1" eb="2">
      <t>シュ</t>
    </rPh>
    <phoneticPr fontId="2"/>
  </si>
  <si>
    <t>Ⅲ種</t>
    <rPh sb="1" eb="2">
      <t>シュ</t>
    </rPh>
    <phoneticPr fontId="2"/>
  </si>
  <si>
    <t>0.2≦</t>
    <phoneticPr fontId="2"/>
  </si>
  <si>
    <t>0.6≦</t>
    <phoneticPr fontId="2"/>
  </si>
  <si>
    <t>＜0.2</t>
    <phoneticPr fontId="2"/>
  </si>
  <si>
    <t>＜0.6</t>
    <phoneticPr fontId="2"/>
  </si>
  <si>
    <t>ゆえに、表層地盤の種別は、</t>
  </si>
  <si>
    <t>とする。</t>
    <phoneticPr fontId="1"/>
  </si>
  <si>
    <r>
      <t>2-2．地盤の特性値T</t>
    </r>
    <r>
      <rPr>
        <vertAlign val="subscript"/>
        <sz val="11"/>
        <color theme="1"/>
        <rFont val="ＭＳ ゴシック"/>
        <family val="3"/>
        <charset val="128"/>
      </rPr>
      <t>G</t>
    </r>
    <r>
      <rPr>
        <sz val="11"/>
        <color theme="1"/>
        <rFont val="ＭＳ ゴシック"/>
        <family val="3"/>
        <charset val="128"/>
      </rPr>
      <t>の計算と地盤種別</t>
    </r>
    <rPh sb="16" eb="18">
      <t>ジバン</t>
    </rPh>
    <rPh sb="18" eb="20">
      <t>シュベツ</t>
    </rPh>
    <phoneticPr fontId="1"/>
  </si>
  <si>
    <t>３．設計水平震度</t>
    <rPh sb="2" eb="4">
      <t>セッケイ</t>
    </rPh>
    <rPh sb="4" eb="6">
      <t>スイヘイ</t>
    </rPh>
    <rPh sb="6" eb="8">
      <t>シンド</t>
    </rPh>
    <phoneticPr fontId="1"/>
  </si>
  <si>
    <t>(レベル1地震動)</t>
    <rPh sb="5" eb="7">
      <t>ジシン</t>
    </rPh>
    <rPh sb="7" eb="8">
      <t>ドウ</t>
    </rPh>
    <phoneticPr fontId="2"/>
  </si>
  <si>
    <t>(レベル2地震動タイプⅠ)</t>
    <rPh sb="5" eb="7">
      <t>ジシン</t>
    </rPh>
    <rPh sb="7" eb="8">
      <t>ドウ</t>
    </rPh>
    <phoneticPr fontId="2"/>
  </si>
  <si>
    <t>(レベル2地震動タイプⅡ)</t>
    <rPh sb="5" eb="7">
      <t>ジシン</t>
    </rPh>
    <rPh sb="7" eb="8">
      <t>ドウ</t>
    </rPh>
    <phoneticPr fontId="2"/>
  </si>
  <si>
    <t>Ⅰ種地盤</t>
    <rPh sb="1" eb="2">
      <t>シュ</t>
    </rPh>
    <rPh sb="2" eb="4">
      <t>ジバン</t>
    </rPh>
    <phoneticPr fontId="7"/>
  </si>
  <si>
    <t>Ⅱ種地盤</t>
    <rPh sb="1" eb="2">
      <t>シュ</t>
    </rPh>
    <rPh sb="2" eb="4">
      <t>ジバン</t>
    </rPh>
    <phoneticPr fontId="7"/>
  </si>
  <si>
    <t>Ⅲ種地盤</t>
    <rPh sb="1" eb="2">
      <t>シュ</t>
    </rPh>
    <rPh sb="2" eb="4">
      <t>ジバン</t>
    </rPh>
    <phoneticPr fontId="7"/>
  </si>
  <si>
    <t>よって、地盤面における設計水平震度は、次のようになる。</t>
    <rPh sb="4" eb="6">
      <t>ジバン</t>
    </rPh>
    <rPh sb="6" eb="7">
      <t>メン</t>
    </rPh>
    <rPh sb="11" eb="13">
      <t>セッケイ</t>
    </rPh>
    <rPh sb="13" eb="15">
      <t>スイヘイ</t>
    </rPh>
    <rPh sb="15" eb="17">
      <t>シンド</t>
    </rPh>
    <rPh sb="19" eb="20">
      <t>ツギ</t>
    </rPh>
    <phoneticPr fontId="2"/>
  </si>
  <si>
    <t>４．使用材料および安全係数</t>
    <rPh sb="2" eb="4">
      <t>シヨウ</t>
    </rPh>
    <rPh sb="4" eb="6">
      <t>ザイリョウ</t>
    </rPh>
    <rPh sb="9" eb="11">
      <t>アンゼン</t>
    </rPh>
    <rPh sb="11" eb="13">
      <t>ケイスウ</t>
    </rPh>
    <phoneticPr fontId="1"/>
  </si>
  <si>
    <t>コンクリート</t>
    <phoneticPr fontId="1"/>
  </si>
  <si>
    <t>N/mm2</t>
    <phoneticPr fontId="1"/>
  </si>
  <si>
    <t>項目</t>
    <rPh sb="0" eb="2">
      <t>コウモク</t>
    </rPh>
    <phoneticPr fontId="1"/>
  </si>
  <si>
    <t>常時</t>
    <rPh sb="0" eb="2">
      <t>ジョウジ</t>
    </rPh>
    <phoneticPr fontId="1"/>
  </si>
  <si>
    <t>地震時</t>
    <rPh sb="0" eb="3">
      <t>ジシンジ</t>
    </rPh>
    <phoneticPr fontId="1"/>
  </si>
  <si>
    <t>設計基準強度</t>
    <rPh sb="0" eb="2">
      <t>セッケイ</t>
    </rPh>
    <rPh sb="2" eb="4">
      <t>キジュン</t>
    </rPh>
    <rPh sb="4" eb="6">
      <t>キョウド</t>
    </rPh>
    <phoneticPr fontId="1"/>
  </si>
  <si>
    <t>ヤング係数</t>
    <rPh sb="3" eb="5">
      <t>ケイスウ</t>
    </rPh>
    <phoneticPr fontId="1"/>
  </si>
  <si>
    <t>許容曲げ圧縮応力度</t>
    <rPh sb="0" eb="2">
      <t>キョヨウ</t>
    </rPh>
    <rPh sb="2" eb="3">
      <t>マ</t>
    </rPh>
    <rPh sb="4" eb="6">
      <t>アッシュク</t>
    </rPh>
    <rPh sb="6" eb="8">
      <t>オウリョク</t>
    </rPh>
    <rPh sb="8" eb="9">
      <t>ド</t>
    </rPh>
    <phoneticPr fontId="1"/>
  </si>
  <si>
    <t>許容せん断応力度</t>
    <rPh sb="0" eb="2">
      <t>キョヨウ</t>
    </rPh>
    <rPh sb="4" eb="5">
      <t>ダン</t>
    </rPh>
    <rPh sb="5" eb="7">
      <t>オウリョク</t>
    </rPh>
    <rPh sb="7" eb="8">
      <t>ド</t>
    </rPh>
    <phoneticPr fontId="1"/>
  </si>
  <si>
    <t>許容付着応力度</t>
    <rPh sb="0" eb="2">
      <t>キョヨウ</t>
    </rPh>
    <rPh sb="2" eb="4">
      <t>フチャク</t>
    </rPh>
    <rPh sb="4" eb="6">
      <t>オウリョク</t>
    </rPh>
    <rPh sb="6" eb="7">
      <t>ド</t>
    </rPh>
    <phoneticPr fontId="1"/>
  </si>
  <si>
    <t>設計圧縮強度</t>
    <rPh sb="0" eb="2">
      <t>セッケイ</t>
    </rPh>
    <rPh sb="2" eb="4">
      <t>アッシュク</t>
    </rPh>
    <rPh sb="4" eb="6">
      <t>キョウド</t>
    </rPh>
    <phoneticPr fontId="1"/>
  </si>
  <si>
    <t>鉄筋</t>
    <rPh sb="0" eb="2">
      <t>テッキン</t>
    </rPh>
    <phoneticPr fontId="1"/>
  </si>
  <si>
    <t>材質</t>
    <rPh sb="0" eb="2">
      <t>ザイシツ</t>
    </rPh>
    <phoneticPr fontId="1"/>
  </si>
  <si>
    <t>許容引張応力度</t>
    <rPh sb="0" eb="2">
      <t>キョヨウ</t>
    </rPh>
    <rPh sb="2" eb="4">
      <t>ヒッパリ</t>
    </rPh>
    <rPh sb="4" eb="6">
      <t>オウリョク</t>
    </rPh>
    <rPh sb="6" eb="7">
      <t>ド</t>
    </rPh>
    <phoneticPr fontId="1"/>
  </si>
  <si>
    <t>許容圧縮応力度</t>
    <rPh sb="0" eb="2">
      <t>キョヨウ</t>
    </rPh>
    <rPh sb="2" eb="4">
      <t>アッシュク</t>
    </rPh>
    <rPh sb="4" eb="6">
      <t>オウリョク</t>
    </rPh>
    <rPh sb="6" eb="7">
      <t>ド</t>
    </rPh>
    <phoneticPr fontId="1"/>
  </si>
  <si>
    <t>設計降伏強度</t>
    <rPh sb="0" eb="2">
      <t>セッケイ</t>
    </rPh>
    <rPh sb="2" eb="4">
      <t>コウフク</t>
    </rPh>
    <rPh sb="4" eb="6">
      <t>キョウド</t>
    </rPh>
    <phoneticPr fontId="1"/>
  </si>
  <si>
    <t>SD345</t>
    <phoneticPr fontId="1"/>
  </si>
  <si>
    <t>安全係数</t>
    <rPh sb="0" eb="2">
      <t>アンゼン</t>
    </rPh>
    <rPh sb="2" eb="4">
      <t>ケイスウ</t>
    </rPh>
    <phoneticPr fontId="1"/>
  </si>
  <si>
    <t>材料係数</t>
    <rPh sb="0" eb="2">
      <t>ザイリョウ</t>
    </rPh>
    <rPh sb="2" eb="4">
      <t>ケイスウ</t>
    </rPh>
    <phoneticPr fontId="1"/>
  </si>
  <si>
    <t>曲げ軸力</t>
    <rPh sb="0" eb="1">
      <t>マ</t>
    </rPh>
    <rPh sb="2" eb="3">
      <t>ジク</t>
    </rPh>
    <rPh sb="3" eb="4">
      <t>リョク</t>
    </rPh>
    <phoneticPr fontId="1"/>
  </si>
  <si>
    <t>せん断力</t>
    <rPh sb="2" eb="3">
      <t>ダン</t>
    </rPh>
    <rPh sb="3" eb="4">
      <t>リョク</t>
    </rPh>
    <phoneticPr fontId="1"/>
  </si>
  <si>
    <t>自重(重量)</t>
    <rPh sb="0" eb="2">
      <t>ジジュウ</t>
    </rPh>
    <rPh sb="3" eb="5">
      <t>ジュウリョウ</t>
    </rPh>
    <phoneticPr fontId="1"/>
  </si>
  <si>
    <t>土圧</t>
    <rPh sb="0" eb="1">
      <t>ツチ</t>
    </rPh>
    <rPh sb="1" eb="2">
      <t>アツ</t>
    </rPh>
    <phoneticPr fontId="1"/>
  </si>
  <si>
    <t>水圧(揚水)</t>
    <rPh sb="0" eb="2">
      <t>スイアツ</t>
    </rPh>
    <rPh sb="3" eb="5">
      <t>ヨウスイ</t>
    </rPh>
    <phoneticPr fontId="1"/>
  </si>
  <si>
    <t>上載荷重</t>
    <rPh sb="0" eb="1">
      <t>ウエ</t>
    </rPh>
    <rPh sb="1" eb="2">
      <t>サイ</t>
    </rPh>
    <rPh sb="2" eb="4">
      <t>カジュウ</t>
    </rPh>
    <phoneticPr fontId="1"/>
  </si>
  <si>
    <t>内圧</t>
    <rPh sb="0" eb="2">
      <t>ナイアツ</t>
    </rPh>
    <phoneticPr fontId="1"/>
  </si>
  <si>
    <t>慣性力</t>
    <rPh sb="0" eb="2">
      <t>カンセイ</t>
    </rPh>
    <rPh sb="2" eb="3">
      <t>リョク</t>
    </rPh>
    <phoneticPr fontId="1"/>
  </si>
  <si>
    <r>
      <t>コンクリートγ</t>
    </r>
    <r>
      <rPr>
        <vertAlign val="subscript"/>
        <sz val="11"/>
        <color theme="1"/>
        <rFont val="ＭＳ 明朝"/>
        <family val="1"/>
        <charset val="128"/>
      </rPr>
      <t>c</t>
    </r>
    <phoneticPr fontId="1"/>
  </si>
  <si>
    <r>
      <t>鉄筋 γ</t>
    </r>
    <r>
      <rPr>
        <vertAlign val="subscript"/>
        <sz val="11"/>
        <color theme="1"/>
        <rFont val="ＭＳ 明朝"/>
        <family val="1"/>
        <charset val="128"/>
      </rPr>
      <t>s</t>
    </r>
    <rPh sb="0" eb="2">
      <t>テッキン</t>
    </rPh>
    <phoneticPr fontId="1"/>
  </si>
  <si>
    <r>
      <t>構造解析係数 γ</t>
    </r>
    <r>
      <rPr>
        <vertAlign val="subscript"/>
        <sz val="11"/>
        <color theme="1"/>
        <rFont val="ＭＳ 明朝"/>
        <family val="1"/>
        <charset val="128"/>
      </rPr>
      <t>a</t>
    </r>
    <rPh sb="0" eb="2">
      <t>コウゾウ</t>
    </rPh>
    <rPh sb="2" eb="4">
      <t>カイセキ</t>
    </rPh>
    <rPh sb="4" eb="6">
      <t>ケイスウ</t>
    </rPh>
    <phoneticPr fontId="1"/>
  </si>
  <si>
    <r>
      <t>構造物係数 γ</t>
    </r>
    <r>
      <rPr>
        <vertAlign val="subscript"/>
        <sz val="11"/>
        <color theme="1"/>
        <rFont val="ＭＳ 明朝"/>
        <family val="1"/>
        <charset val="128"/>
      </rPr>
      <t>i</t>
    </r>
    <rPh sb="0" eb="2">
      <t>コウゾウ</t>
    </rPh>
    <rPh sb="2" eb="3">
      <t>ブツ</t>
    </rPh>
    <rPh sb="3" eb="5">
      <t>ケイスウ</t>
    </rPh>
    <phoneticPr fontId="1"/>
  </si>
  <si>
    <r>
      <t>部材係数
γ</t>
    </r>
    <r>
      <rPr>
        <vertAlign val="subscript"/>
        <sz val="11"/>
        <color theme="1"/>
        <rFont val="ＭＳ 明朝"/>
        <family val="1"/>
        <charset val="128"/>
      </rPr>
      <t>b</t>
    </r>
    <rPh sb="0" eb="2">
      <t>ブザイ</t>
    </rPh>
    <rPh sb="2" eb="4">
      <t>ケイスウ</t>
    </rPh>
    <phoneticPr fontId="1"/>
  </si>
  <si>
    <r>
      <t>荷重係数
γ</t>
    </r>
    <r>
      <rPr>
        <vertAlign val="subscript"/>
        <sz val="11"/>
        <color theme="1"/>
        <rFont val="ＭＳ 明朝"/>
        <family val="1"/>
        <charset val="128"/>
      </rPr>
      <t>f</t>
    </r>
    <rPh sb="0" eb="2">
      <t>カジュウ</t>
    </rPh>
    <rPh sb="2" eb="4">
      <t>ケイスウ</t>
    </rPh>
    <phoneticPr fontId="1"/>
  </si>
  <si>
    <t>単位重量</t>
    <rPh sb="0" eb="2">
      <t>タンイ</t>
    </rPh>
    <rPh sb="2" eb="4">
      <t>ジュウリョウ</t>
    </rPh>
    <phoneticPr fontId="1"/>
  </si>
  <si>
    <t>鉄筋コンクリート</t>
    <rPh sb="0" eb="2">
      <t>テッキン</t>
    </rPh>
    <phoneticPr fontId="1"/>
  </si>
  <si>
    <t>水</t>
    <rPh sb="0" eb="1">
      <t>ミズ</t>
    </rPh>
    <phoneticPr fontId="1"/>
  </si>
  <si>
    <r>
      <t>γ</t>
    </r>
    <r>
      <rPr>
        <vertAlign val="subscript"/>
        <sz val="11"/>
        <color theme="1"/>
        <rFont val="ＭＳ 明朝"/>
        <family val="1"/>
        <charset val="128"/>
      </rPr>
      <t>w</t>
    </r>
    <phoneticPr fontId="1"/>
  </si>
  <si>
    <t>５．地震時主働土圧係数</t>
    <rPh sb="2" eb="4">
      <t>ジシン</t>
    </rPh>
    <rPh sb="4" eb="5">
      <t>ジ</t>
    </rPh>
    <rPh sb="5" eb="7">
      <t>シュドウ</t>
    </rPh>
    <rPh sb="7" eb="9">
      <t>ドアツ</t>
    </rPh>
    <rPh sb="9" eb="11">
      <t>ケイスウ</t>
    </rPh>
    <phoneticPr fontId="1"/>
  </si>
  <si>
    <t>背面が土とコンクリート場合</t>
    <rPh sb="0" eb="2">
      <t>ハイメン</t>
    </rPh>
    <rPh sb="3" eb="4">
      <t>ツチ</t>
    </rPh>
    <rPh sb="11" eb="13">
      <t>バアイ</t>
    </rPh>
    <phoneticPr fontId="1"/>
  </si>
  <si>
    <t>砂及び砂れき</t>
    <rPh sb="0" eb="1">
      <t>スナ</t>
    </rPh>
    <rPh sb="1" eb="2">
      <t>オヨ</t>
    </rPh>
    <rPh sb="3" eb="4">
      <t>スナ</t>
    </rPh>
    <phoneticPr fontId="1"/>
  </si>
  <si>
    <t>砂質土</t>
    <rPh sb="0" eb="3">
      <t>サシツド</t>
    </rPh>
    <phoneticPr fontId="1"/>
  </si>
  <si>
    <t>←採用</t>
    <rPh sb="1" eb="3">
      <t>サイヨウ</t>
    </rPh>
    <phoneticPr fontId="1"/>
  </si>
  <si>
    <t>=</t>
  </si>
  <si>
    <t>=</t>
    <phoneticPr fontId="1"/>
  </si>
  <si>
    <r>
      <t>0.24＋1.08k</t>
    </r>
    <r>
      <rPr>
        <vertAlign val="subscript"/>
        <sz val="11"/>
        <color theme="1"/>
        <rFont val="ＭＳ 明朝"/>
        <family val="1"/>
        <charset val="128"/>
      </rPr>
      <t>Ⅰhg</t>
    </r>
    <phoneticPr fontId="1"/>
  </si>
  <si>
    <t>６．鉄筋かぶり</t>
    <rPh sb="2" eb="4">
      <t>テッキン</t>
    </rPh>
    <phoneticPr fontId="1"/>
  </si>
  <si>
    <t>鉄筋の最小かぶりは、次表に示す値以上とする。</t>
    <rPh sb="0" eb="2">
      <t>テッキン</t>
    </rPh>
    <rPh sb="3" eb="5">
      <t>サイショウ</t>
    </rPh>
    <rPh sb="10" eb="11">
      <t>ツギ</t>
    </rPh>
    <rPh sb="11" eb="12">
      <t>ヒョウ</t>
    </rPh>
    <rPh sb="13" eb="14">
      <t>シメ</t>
    </rPh>
    <rPh sb="15" eb="16">
      <t>アタイ</t>
    </rPh>
    <rPh sb="16" eb="18">
      <t>イジョウ</t>
    </rPh>
    <phoneticPr fontId="1"/>
  </si>
  <si>
    <t>供用時の環境条件</t>
    <rPh sb="0" eb="2">
      <t>キョウヨウ</t>
    </rPh>
    <rPh sb="2" eb="3">
      <t>ジ</t>
    </rPh>
    <rPh sb="4" eb="6">
      <t>カンキョウ</t>
    </rPh>
    <rPh sb="6" eb="8">
      <t>ジョウケン</t>
    </rPh>
    <phoneticPr fontId="1"/>
  </si>
  <si>
    <t>部材の種類</t>
    <rPh sb="0" eb="2">
      <t>ブザイ</t>
    </rPh>
    <rPh sb="3" eb="5">
      <t>シュルイ</t>
    </rPh>
    <phoneticPr fontId="1"/>
  </si>
  <si>
    <t>大気中の場合</t>
    <rPh sb="0" eb="2">
      <t>タイキ</t>
    </rPh>
    <rPh sb="2" eb="3">
      <t>チュウ</t>
    </rPh>
    <rPh sb="4" eb="6">
      <t>バアイ</t>
    </rPh>
    <phoneticPr fontId="1"/>
  </si>
  <si>
    <t>水中及び土中の場合</t>
    <rPh sb="0" eb="2">
      <t>スイチュウ</t>
    </rPh>
    <rPh sb="2" eb="3">
      <t>オヨ</t>
    </rPh>
    <rPh sb="4" eb="6">
      <t>ドチュウ</t>
    </rPh>
    <rPh sb="7" eb="9">
      <t>バアイ</t>
    </rPh>
    <phoneticPr fontId="1"/>
  </si>
  <si>
    <t>フーチング</t>
    <phoneticPr fontId="1"/>
  </si>
  <si>
    <t>柱、壁</t>
    <rPh sb="0" eb="1">
      <t>ハシラ</t>
    </rPh>
    <rPh sb="2" eb="3">
      <t>カベ</t>
    </rPh>
    <phoneticPr fontId="1"/>
  </si>
  <si>
    <t>はり</t>
    <phoneticPr fontId="1"/>
  </si>
  <si>
    <t>－</t>
    <phoneticPr fontId="1"/>
  </si>
  <si>
    <t>－</t>
    <phoneticPr fontId="1"/>
  </si>
  <si>
    <t>(mm)</t>
    <phoneticPr fontId="1"/>
  </si>
  <si>
    <t>部材</t>
    <rPh sb="0" eb="2">
      <t>ブザイ</t>
    </rPh>
    <phoneticPr fontId="1"/>
  </si>
  <si>
    <t>外側</t>
    <rPh sb="0" eb="1">
      <t>ソト</t>
    </rPh>
    <rPh sb="1" eb="2">
      <t>ガワ</t>
    </rPh>
    <phoneticPr fontId="1"/>
  </si>
  <si>
    <t>内側</t>
    <rPh sb="0" eb="1">
      <t>ウチ</t>
    </rPh>
    <rPh sb="1" eb="2">
      <t>ガワ</t>
    </rPh>
    <phoneticPr fontId="1"/>
  </si>
  <si>
    <t>左壁</t>
    <rPh sb="0" eb="1">
      <t>ヒダリ</t>
    </rPh>
    <rPh sb="1" eb="2">
      <t>カベ</t>
    </rPh>
    <phoneticPr fontId="1"/>
  </si>
  <si>
    <t>右壁</t>
    <rPh sb="0" eb="1">
      <t>ミギ</t>
    </rPh>
    <rPh sb="1" eb="2">
      <t>カベ</t>
    </rPh>
    <phoneticPr fontId="1"/>
  </si>
  <si>
    <t>底版</t>
    <rPh sb="0" eb="1">
      <t>ソコ</t>
    </rPh>
    <rPh sb="1" eb="2">
      <t>バン</t>
    </rPh>
    <phoneticPr fontId="1"/>
  </si>
  <si>
    <t>７．準備計算</t>
    <rPh sb="2" eb="4">
      <t>ジュンビ</t>
    </rPh>
    <rPh sb="4" eb="6">
      <t>ケイサン</t>
    </rPh>
    <phoneticPr fontId="1"/>
  </si>
  <si>
    <t>GL</t>
    <phoneticPr fontId="1"/>
  </si>
  <si>
    <t>t</t>
    <phoneticPr fontId="1"/>
  </si>
  <si>
    <t>W</t>
    <phoneticPr fontId="1"/>
  </si>
  <si>
    <t>H</t>
    <phoneticPr fontId="1"/>
  </si>
  <si>
    <t>構造物寸法</t>
    <rPh sb="0" eb="3">
      <t>コウゾウブツ</t>
    </rPh>
    <rPh sb="3" eb="5">
      <t>スンポウ</t>
    </rPh>
    <phoneticPr fontId="1"/>
  </si>
  <si>
    <t>H=</t>
    <phoneticPr fontId="1"/>
  </si>
  <si>
    <t>W=</t>
    <phoneticPr fontId="1"/>
  </si>
  <si>
    <t>t=</t>
  </si>
  <si>
    <t>t=</t>
    <phoneticPr fontId="1"/>
  </si>
  <si>
    <t>m</t>
  </si>
  <si>
    <t>m</t>
    <phoneticPr fontId="1"/>
  </si>
  <si>
    <t>底盤</t>
    <rPh sb="0" eb="2">
      <t>テイバン</t>
    </rPh>
    <phoneticPr fontId="1"/>
  </si>
  <si>
    <t>スラブ</t>
  </si>
  <si>
    <t>×</t>
  </si>
  <si>
    <t>側壁</t>
    <rPh sb="0" eb="1">
      <t>ガワ</t>
    </rPh>
    <rPh sb="1" eb="2">
      <t>カベ</t>
    </rPh>
    <phoneticPr fontId="1"/>
  </si>
  <si>
    <t>壁</t>
    <rPh sb="0" eb="1">
      <t>カベ</t>
    </rPh>
    <phoneticPr fontId="1"/>
  </si>
  <si>
    <r>
      <t>kN/m</t>
    </r>
    <r>
      <rPr>
        <vertAlign val="superscript"/>
        <sz val="11"/>
        <color theme="1"/>
        <rFont val="ＭＳ 明朝"/>
        <family val="1"/>
        <charset val="128"/>
      </rPr>
      <t>3</t>
    </r>
    <phoneticPr fontId="1"/>
  </si>
  <si>
    <r>
      <t>kN/m</t>
    </r>
    <r>
      <rPr>
        <vertAlign val="superscript"/>
        <sz val="11"/>
        <color theme="1"/>
        <rFont val="ＭＳ 明朝"/>
        <family val="1"/>
        <charset val="128"/>
      </rPr>
      <t>2</t>
    </r>
    <phoneticPr fontId="1"/>
  </si>
  <si>
    <t>上載荷重無し</t>
    <rPh sb="0" eb="1">
      <t>ウエ</t>
    </rPh>
    <rPh sb="1" eb="2">
      <t>ノ</t>
    </rPh>
    <rPh sb="2" eb="4">
      <t>カジュウ</t>
    </rPh>
    <rPh sb="4" eb="5">
      <t>ナ</t>
    </rPh>
    <phoneticPr fontId="1"/>
  </si>
  <si>
    <t>1)静止土圧強度</t>
    <rPh sb="2" eb="4">
      <t>セイシ</t>
    </rPh>
    <rPh sb="4" eb="5">
      <t>ツチ</t>
    </rPh>
    <rPh sb="5" eb="6">
      <t>アツ</t>
    </rPh>
    <rPh sb="6" eb="8">
      <t>キョウド</t>
    </rPh>
    <phoneticPr fontId="1"/>
  </si>
  <si>
    <t xml:space="preserve"> </t>
  </si>
  <si>
    <t>a)</t>
  </si>
  <si>
    <t>深さ(GL-)</t>
    <rPh sb="0" eb="1">
      <t>フカ</t>
    </rPh>
    <phoneticPr fontId="1"/>
  </si>
  <si>
    <t>K</t>
    <phoneticPr fontId="1"/>
  </si>
  <si>
    <t>γ1</t>
    <phoneticPr fontId="1"/>
  </si>
  <si>
    <t>γ2</t>
    <phoneticPr fontId="1"/>
  </si>
  <si>
    <t>q</t>
    <phoneticPr fontId="1"/>
  </si>
  <si>
    <t>Hw</t>
    <phoneticPr fontId="1"/>
  </si>
  <si>
    <t>Ph</t>
    <phoneticPr fontId="1"/>
  </si>
  <si>
    <t>2)主動土圧強度</t>
    <rPh sb="2" eb="4">
      <t>シュドウ</t>
    </rPh>
    <rPh sb="4" eb="5">
      <t>ツチ</t>
    </rPh>
    <rPh sb="5" eb="6">
      <t>アツ</t>
    </rPh>
    <rPh sb="6" eb="8">
      <t>キョウド</t>
    </rPh>
    <phoneticPr fontId="1"/>
  </si>
  <si>
    <t>地震時 L1</t>
    <rPh sb="0" eb="2">
      <t>ジシン</t>
    </rPh>
    <rPh sb="2" eb="3">
      <t>トキ</t>
    </rPh>
    <phoneticPr fontId="1"/>
  </si>
  <si>
    <t>γ1</t>
    <phoneticPr fontId="1"/>
  </si>
  <si>
    <t>γ2</t>
    <phoneticPr fontId="1"/>
  </si>
  <si>
    <t>C</t>
    <phoneticPr fontId="1"/>
  </si>
  <si>
    <t>Hw</t>
    <phoneticPr fontId="1"/>
  </si>
  <si>
    <t>Ph</t>
    <phoneticPr fontId="1"/>
  </si>
  <si>
    <t>Ph</t>
    <phoneticPr fontId="1"/>
  </si>
  <si>
    <t>:</t>
    <phoneticPr fontId="1"/>
  </si>
  <si>
    <t>K</t>
    <phoneticPr fontId="1"/>
  </si>
  <si>
    <t>γ1</t>
    <phoneticPr fontId="1"/>
  </si>
  <si>
    <t>γ2</t>
    <phoneticPr fontId="1"/>
  </si>
  <si>
    <t>q</t>
    <phoneticPr fontId="1"/>
  </si>
  <si>
    <t>じん性を考慮しない。</t>
    <rPh sb="2" eb="3">
      <t>セイ</t>
    </rPh>
    <rPh sb="4" eb="6">
      <t>コウリョ</t>
    </rPh>
    <phoneticPr fontId="1"/>
  </si>
  <si>
    <t>(弾性域で計算)</t>
    <rPh sb="1" eb="3">
      <t>ダンセイ</t>
    </rPh>
    <rPh sb="3" eb="4">
      <t>イキ</t>
    </rPh>
    <rPh sb="5" eb="7">
      <t>ケイサン</t>
    </rPh>
    <phoneticPr fontId="1"/>
  </si>
  <si>
    <t>静止土圧係数</t>
    <phoneticPr fontId="1"/>
  </si>
  <si>
    <r>
      <t>水位より上の地層の単位重量(kN/m</t>
    </r>
    <r>
      <rPr>
        <vertAlign val="superscript"/>
        <sz val="11"/>
        <color theme="1"/>
        <rFont val="ＭＳ 明朝"/>
        <family val="1"/>
        <charset val="128"/>
      </rPr>
      <t>3</t>
    </r>
    <r>
      <rPr>
        <sz val="11"/>
        <color theme="1"/>
        <rFont val="ＭＳ 明朝"/>
        <family val="1"/>
        <charset val="128"/>
      </rPr>
      <t>)</t>
    </r>
    <rPh sb="0" eb="2">
      <t>スイイ</t>
    </rPh>
    <phoneticPr fontId="1"/>
  </si>
  <si>
    <r>
      <t>水位より下の地層の単位重量(kN/m</t>
    </r>
    <r>
      <rPr>
        <vertAlign val="superscript"/>
        <sz val="11"/>
        <color theme="1"/>
        <rFont val="ＭＳ 明朝"/>
        <family val="1"/>
        <charset val="128"/>
      </rPr>
      <t>3</t>
    </r>
    <r>
      <rPr>
        <sz val="11"/>
        <color theme="1"/>
        <rFont val="ＭＳ 明朝"/>
        <family val="1"/>
        <charset val="128"/>
      </rPr>
      <t>)</t>
    </r>
    <rPh sb="0" eb="2">
      <t>スイイ</t>
    </rPh>
    <rPh sb="4" eb="5">
      <t>シタ</t>
    </rPh>
    <phoneticPr fontId="1"/>
  </si>
  <si>
    <t>b)</t>
    <phoneticPr fontId="1"/>
  </si>
  <si>
    <t>地震時 L2 (タイプⅠ)</t>
    <rPh sb="0" eb="2">
      <t>ジシン</t>
    </rPh>
    <rPh sb="2" eb="3">
      <t>トキ</t>
    </rPh>
    <phoneticPr fontId="1"/>
  </si>
  <si>
    <r>
      <t>Ph=K</t>
    </r>
    <r>
      <rPr>
        <vertAlign val="subscript"/>
        <sz val="11"/>
        <color theme="1"/>
        <rFont val="ＭＳ 明朝"/>
        <family val="1"/>
        <charset val="128"/>
      </rPr>
      <t>EA</t>
    </r>
    <r>
      <rPr>
        <sz val="11"/>
        <color theme="1"/>
        <rFont val="ＭＳ 明朝"/>
        <family val="1"/>
        <charset val="128"/>
      </rPr>
      <t>×(γ×H)+γ</t>
    </r>
    <r>
      <rPr>
        <vertAlign val="subscript"/>
        <sz val="11"/>
        <color theme="1"/>
        <rFont val="ＭＳ 明朝"/>
        <family val="1"/>
        <charset val="128"/>
      </rPr>
      <t>w</t>
    </r>
    <r>
      <rPr>
        <sz val="11"/>
        <color theme="1"/>
        <rFont val="ＭＳ 明朝"/>
        <family val="1"/>
        <charset val="128"/>
      </rPr>
      <t>×Hw-2×C×(K</t>
    </r>
    <r>
      <rPr>
        <vertAlign val="subscript"/>
        <sz val="11"/>
        <color theme="1"/>
        <rFont val="ＭＳ 明朝"/>
        <family val="1"/>
        <charset val="128"/>
      </rPr>
      <t>EA</t>
    </r>
    <r>
      <rPr>
        <sz val="11"/>
        <color theme="1"/>
        <rFont val="ＭＳ 明朝"/>
        <family val="1"/>
        <charset val="128"/>
      </rPr>
      <t>)</t>
    </r>
    <r>
      <rPr>
        <vertAlign val="superscript"/>
        <sz val="11"/>
        <color theme="1"/>
        <rFont val="ＭＳ 明朝"/>
        <family val="1"/>
        <charset val="128"/>
      </rPr>
      <t>1/2</t>
    </r>
    <phoneticPr fontId="1"/>
  </si>
  <si>
    <r>
      <t>Ph=K</t>
    </r>
    <r>
      <rPr>
        <vertAlign val="subscript"/>
        <sz val="11"/>
        <color theme="1"/>
        <rFont val="ＭＳ 明朝"/>
        <family val="1"/>
        <charset val="128"/>
      </rPr>
      <t>ⅠEA</t>
    </r>
    <r>
      <rPr>
        <sz val="11"/>
        <color theme="1"/>
        <rFont val="ＭＳ 明朝"/>
        <family val="1"/>
        <charset val="128"/>
      </rPr>
      <t>×(γ×H)+γ</t>
    </r>
    <r>
      <rPr>
        <vertAlign val="subscript"/>
        <sz val="11"/>
        <color theme="1"/>
        <rFont val="ＭＳ 明朝"/>
        <family val="1"/>
        <charset val="128"/>
      </rPr>
      <t>w</t>
    </r>
    <r>
      <rPr>
        <sz val="11"/>
        <color theme="1"/>
        <rFont val="ＭＳ 明朝"/>
        <family val="1"/>
        <charset val="128"/>
      </rPr>
      <t>×Hw-2×C×(K</t>
    </r>
    <r>
      <rPr>
        <vertAlign val="subscript"/>
        <sz val="11"/>
        <color theme="1"/>
        <rFont val="ＭＳ 明朝"/>
        <family val="1"/>
        <charset val="128"/>
      </rPr>
      <t>ⅠEA</t>
    </r>
    <r>
      <rPr>
        <sz val="11"/>
        <color theme="1"/>
        <rFont val="ＭＳ 明朝"/>
        <family val="1"/>
        <charset val="128"/>
      </rPr>
      <t>)</t>
    </r>
    <r>
      <rPr>
        <vertAlign val="superscript"/>
        <sz val="11"/>
        <color theme="1"/>
        <rFont val="ＭＳ 明朝"/>
        <family val="1"/>
        <charset val="128"/>
      </rPr>
      <t>1/2</t>
    </r>
    <phoneticPr fontId="1"/>
  </si>
  <si>
    <t>c)</t>
    <phoneticPr fontId="1"/>
  </si>
  <si>
    <t>地震時 L2 (タイプⅡ)</t>
    <rPh sb="0" eb="2">
      <t>ジシン</t>
    </rPh>
    <rPh sb="2" eb="3">
      <t>トキ</t>
    </rPh>
    <phoneticPr fontId="1"/>
  </si>
  <si>
    <r>
      <t>Ph=K</t>
    </r>
    <r>
      <rPr>
        <vertAlign val="subscript"/>
        <sz val="11"/>
        <color theme="1"/>
        <rFont val="ＭＳ 明朝"/>
        <family val="1"/>
        <charset val="128"/>
      </rPr>
      <t>ⅡEA</t>
    </r>
    <r>
      <rPr>
        <sz val="11"/>
        <color theme="1"/>
        <rFont val="ＭＳ 明朝"/>
        <family val="1"/>
        <charset val="128"/>
      </rPr>
      <t>×(γ×H)+γ</t>
    </r>
    <r>
      <rPr>
        <vertAlign val="subscript"/>
        <sz val="11"/>
        <color theme="1"/>
        <rFont val="ＭＳ 明朝"/>
        <family val="1"/>
        <charset val="128"/>
      </rPr>
      <t>w</t>
    </r>
    <r>
      <rPr>
        <sz val="11"/>
        <color theme="1"/>
        <rFont val="ＭＳ 明朝"/>
        <family val="1"/>
        <charset val="128"/>
      </rPr>
      <t>×Hw-2×C×(K</t>
    </r>
    <r>
      <rPr>
        <vertAlign val="subscript"/>
        <sz val="11"/>
        <color theme="1"/>
        <rFont val="ＭＳ 明朝"/>
        <family val="1"/>
        <charset val="128"/>
      </rPr>
      <t>ⅡEA</t>
    </r>
    <r>
      <rPr>
        <sz val="11"/>
        <color theme="1"/>
        <rFont val="ＭＳ 明朝"/>
        <family val="1"/>
        <charset val="128"/>
      </rPr>
      <t>)</t>
    </r>
    <r>
      <rPr>
        <vertAlign val="superscript"/>
        <sz val="11"/>
        <color theme="1"/>
        <rFont val="ＭＳ 明朝"/>
        <family val="1"/>
        <charset val="128"/>
      </rPr>
      <t>1/2</t>
    </r>
    <phoneticPr fontId="1"/>
  </si>
  <si>
    <r>
      <t>K</t>
    </r>
    <r>
      <rPr>
        <vertAlign val="subscript"/>
        <sz val="11"/>
        <color theme="1"/>
        <rFont val="ＭＳ 明朝"/>
        <family val="1"/>
        <charset val="128"/>
      </rPr>
      <t>ⅡEA</t>
    </r>
    <phoneticPr fontId="1"/>
  </si>
  <si>
    <t>a)</t>
    <phoneticPr fontId="1"/>
  </si>
  <si>
    <t>静水圧</t>
    <rPh sb="0" eb="3">
      <t>セイスイアツ</t>
    </rPh>
    <phoneticPr fontId="1"/>
  </si>
  <si>
    <t>深さ(WL-)</t>
    <rPh sb="0" eb="1">
      <t>フカ</t>
    </rPh>
    <phoneticPr fontId="1"/>
  </si>
  <si>
    <t>Pw</t>
    <phoneticPr fontId="1"/>
  </si>
  <si>
    <r>
      <t>Pw=γ</t>
    </r>
    <r>
      <rPr>
        <vertAlign val="subscript"/>
        <sz val="11"/>
        <color theme="1"/>
        <rFont val="ＭＳ 明朝"/>
        <family val="1"/>
        <charset val="128"/>
      </rPr>
      <t>w</t>
    </r>
    <r>
      <rPr>
        <sz val="11"/>
        <color theme="1"/>
        <rFont val="ＭＳ 明朝"/>
        <family val="1"/>
        <charset val="128"/>
      </rPr>
      <t>×Hw</t>
    </r>
    <phoneticPr fontId="1"/>
  </si>
  <si>
    <r>
      <t>kN/m</t>
    </r>
    <r>
      <rPr>
        <vertAlign val="superscript"/>
        <sz val="11"/>
        <color theme="1"/>
        <rFont val="ＭＳ 明朝"/>
        <family val="1"/>
        <charset val="128"/>
      </rPr>
      <t>2</t>
    </r>
    <phoneticPr fontId="1"/>
  </si>
  <si>
    <r>
      <t>kN/m</t>
    </r>
    <r>
      <rPr>
        <vertAlign val="superscript"/>
        <sz val="11"/>
        <color theme="1"/>
        <rFont val="ＭＳ 明朝"/>
        <family val="1"/>
        <charset val="128"/>
      </rPr>
      <t>2</t>
    </r>
    <phoneticPr fontId="1"/>
  </si>
  <si>
    <t>水自重</t>
    <rPh sb="0" eb="1">
      <t>ミズ</t>
    </rPh>
    <rPh sb="1" eb="3">
      <t>ジジュウ</t>
    </rPh>
    <phoneticPr fontId="1"/>
  </si>
  <si>
    <t>b)</t>
    <phoneticPr fontId="1"/>
  </si>
  <si>
    <t>Hw</t>
    <phoneticPr fontId="1"/>
  </si>
  <si>
    <t>Ww</t>
    <phoneticPr fontId="1"/>
  </si>
  <si>
    <r>
      <t>K</t>
    </r>
    <r>
      <rPr>
        <vertAlign val="subscript"/>
        <sz val="11"/>
        <color theme="1"/>
        <rFont val="ＭＳ 明朝"/>
        <family val="1"/>
        <charset val="128"/>
      </rPr>
      <t>Ⅰhw</t>
    </r>
    <r>
      <rPr>
        <sz val="11"/>
        <color theme="1"/>
        <rFont val="ＭＳ 明朝"/>
        <family val="1"/>
        <charset val="128"/>
      </rPr>
      <t>=</t>
    </r>
    <phoneticPr fontId="1"/>
  </si>
  <si>
    <t>×(1-0.015×</t>
  </si>
  <si>
    <r>
      <t>H</t>
    </r>
    <r>
      <rPr>
        <vertAlign val="subscript"/>
        <sz val="11"/>
        <color indexed="8"/>
        <rFont val="ＭＳ 明朝"/>
        <family val="1"/>
        <charset val="128"/>
      </rPr>
      <t>i</t>
    </r>
    <phoneticPr fontId="2"/>
  </si>
  <si>
    <r>
      <t>V</t>
    </r>
    <r>
      <rPr>
        <vertAlign val="subscript"/>
        <sz val="11"/>
        <color indexed="8"/>
        <rFont val="ＭＳ 明朝"/>
        <family val="1"/>
        <charset val="128"/>
      </rPr>
      <t>si</t>
    </r>
    <phoneticPr fontId="2"/>
  </si>
  <si>
    <r>
      <t>T</t>
    </r>
    <r>
      <rPr>
        <vertAlign val="subscript"/>
        <sz val="11"/>
        <color indexed="8"/>
        <rFont val="ＭＳ 明朝"/>
        <family val="1"/>
        <charset val="128"/>
      </rPr>
      <t>G</t>
    </r>
    <r>
      <rPr>
        <sz val="11"/>
        <color indexed="8"/>
        <rFont val="ＭＳ 明朝"/>
        <family val="1"/>
        <charset val="128"/>
      </rPr>
      <t>：</t>
    </r>
    <phoneticPr fontId="2"/>
  </si>
  <si>
    <r>
      <t>H</t>
    </r>
    <r>
      <rPr>
        <vertAlign val="subscript"/>
        <sz val="11"/>
        <color indexed="8"/>
        <rFont val="ＭＳ 明朝"/>
        <family val="1"/>
        <charset val="128"/>
      </rPr>
      <t>i</t>
    </r>
    <r>
      <rPr>
        <sz val="11"/>
        <color indexed="8"/>
        <rFont val="ＭＳ 明朝"/>
        <family val="1"/>
        <charset val="128"/>
      </rPr>
      <t>：</t>
    </r>
    <phoneticPr fontId="2"/>
  </si>
  <si>
    <r>
      <t>V</t>
    </r>
    <r>
      <rPr>
        <vertAlign val="subscript"/>
        <sz val="11"/>
        <color indexed="8"/>
        <rFont val="ＭＳ 明朝"/>
        <family val="1"/>
        <charset val="128"/>
      </rPr>
      <t>si</t>
    </r>
    <r>
      <rPr>
        <sz val="11"/>
        <color indexed="8"/>
        <rFont val="ＭＳ 明朝"/>
        <family val="1"/>
        <charset val="128"/>
      </rPr>
      <t>：</t>
    </r>
    <phoneticPr fontId="2"/>
  </si>
  <si>
    <r>
      <t>粘性土の場合 V</t>
    </r>
    <r>
      <rPr>
        <vertAlign val="subscript"/>
        <sz val="11"/>
        <color indexed="8"/>
        <rFont val="ＭＳ 明朝"/>
        <family val="1"/>
        <charset val="128"/>
      </rPr>
      <t>si</t>
    </r>
    <r>
      <rPr>
        <sz val="11"/>
        <color indexed="8"/>
        <rFont val="ＭＳ 明朝"/>
        <family val="1"/>
        <charset val="128"/>
      </rPr>
      <t>=100N</t>
    </r>
    <r>
      <rPr>
        <vertAlign val="subscript"/>
        <sz val="11"/>
        <color indexed="8"/>
        <rFont val="ＭＳ 明朝"/>
        <family val="1"/>
        <charset val="128"/>
      </rPr>
      <t>i</t>
    </r>
    <r>
      <rPr>
        <vertAlign val="superscript"/>
        <sz val="11"/>
        <color indexed="8"/>
        <rFont val="ＭＳ 明朝"/>
        <family val="1"/>
        <charset val="128"/>
      </rPr>
      <t>1/3</t>
    </r>
    <r>
      <rPr>
        <sz val="11"/>
        <color indexed="8"/>
        <rFont val="ＭＳ 明朝"/>
        <family val="1"/>
        <charset val="128"/>
      </rPr>
      <t>(1≦N</t>
    </r>
    <r>
      <rPr>
        <vertAlign val="subscript"/>
        <sz val="11"/>
        <color indexed="8"/>
        <rFont val="ＭＳ 明朝"/>
        <family val="1"/>
        <charset val="128"/>
      </rPr>
      <t>i</t>
    </r>
    <r>
      <rPr>
        <sz val="11"/>
        <color indexed="8"/>
        <rFont val="ＭＳ 明朝"/>
        <family val="1"/>
        <charset val="128"/>
      </rPr>
      <t>≦25)</t>
    </r>
    <rPh sb="0" eb="2">
      <t>ネンセイ</t>
    </rPh>
    <rPh sb="2" eb="3">
      <t>ツチ</t>
    </rPh>
    <rPh sb="4" eb="6">
      <t>バアイ</t>
    </rPh>
    <phoneticPr fontId="2"/>
  </si>
  <si>
    <r>
      <t>砂質土の場合 V</t>
    </r>
    <r>
      <rPr>
        <vertAlign val="subscript"/>
        <sz val="11"/>
        <color indexed="8"/>
        <rFont val="ＭＳ 明朝"/>
        <family val="1"/>
        <charset val="128"/>
      </rPr>
      <t>si</t>
    </r>
    <r>
      <rPr>
        <sz val="11"/>
        <color indexed="8"/>
        <rFont val="ＭＳ 明朝"/>
        <family val="1"/>
        <charset val="128"/>
      </rPr>
      <t>=80N</t>
    </r>
    <r>
      <rPr>
        <vertAlign val="subscript"/>
        <sz val="11"/>
        <color indexed="8"/>
        <rFont val="ＭＳ 明朝"/>
        <family val="1"/>
        <charset val="128"/>
      </rPr>
      <t>i</t>
    </r>
    <r>
      <rPr>
        <vertAlign val="superscript"/>
        <sz val="11"/>
        <color indexed="8"/>
        <rFont val="ＭＳ 明朝"/>
        <family val="1"/>
        <charset val="128"/>
      </rPr>
      <t>1/3</t>
    </r>
    <r>
      <rPr>
        <sz val="11"/>
        <color indexed="8"/>
        <rFont val="ＭＳ 明朝"/>
        <family val="1"/>
        <charset val="128"/>
      </rPr>
      <t>(1≦N</t>
    </r>
    <r>
      <rPr>
        <vertAlign val="subscript"/>
        <sz val="11"/>
        <color indexed="8"/>
        <rFont val="ＭＳ 明朝"/>
        <family val="1"/>
        <charset val="128"/>
      </rPr>
      <t>i</t>
    </r>
    <r>
      <rPr>
        <sz val="11"/>
        <color indexed="8"/>
        <rFont val="ＭＳ 明朝"/>
        <family val="1"/>
        <charset val="128"/>
      </rPr>
      <t>≦50)</t>
    </r>
    <rPh sb="0" eb="3">
      <t>サシツド</t>
    </rPh>
    <rPh sb="4" eb="6">
      <t>バアイ</t>
    </rPh>
    <phoneticPr fontId="2"/>
  </si>
  <si>
    <r>
      <t>Ni=0の場合     V</t>
    </r>
    <r>
      <rPr>
        <vertAlign val="subscript"/>
        <sz val="11"/>
        <color indexed="8"/>
        <rFont val="ＭＳ 明朝"/>
        <family val="1"/>
        <charset val="128"/>
      </rPr>
      <t>si</t>
    </r>
    <r>
      <rPr>
        <sz val="11"/>
        <color indexed="8"/>
        <rFont val="ＭＳ 明朝"/>
        <family val="1"/>
        <charset val="128"/>
      </rPr>
      <t>=50</t>
    </r>
    <rPh sb="5" eb="7">
      <t>バアイ</t>
    </rPh>
    <phoneticPr fontId="2"/>
  </si>
  <si>
    <r>
      <t xml:space="preserve">     N</t>
    </r>
    <r>
      <rPr>
        <vertAlign val="subscript"/>
        <sz val="11"/>
        <color indexed="8"/>
        <rFont val="ＭＳ 明朝"/>
        <family val="1"/>
        <charset val="128"/>
      </rPr>
      <t>i</t>
    </r>
    <r>
      <rPr>
        <sz val="11"/>
        <color indexed="8"/>
        <rFont val="ＭＳ 明朝"/>
        <family val="1"/>
        <charset val="128"/>
      </rPr>
      <t>：標準貫入試験によるi番目の地層の平均値</t>
    </r>
    <rPh sb="8" eb="10">
      <t>ヒョウジュン</t>
    </rPh>
    <rPh sb="10" eb="12">
      <t>カンニュウ</t>
    </rPh>
    <rPh sb="12" eb="14">
      <t>シケン</t>
    </rPh>
    <rPh sb="18" eb="19">
      <t>バン</t>
    </rPh>
    <rPh sb="19" eb="20">
      <t>メ</t>
    </rPh>
    <rPh sb="21" eb="23">
      <t>チソウ</t>
    </rPh>
    <rPh sb="24" eb="27">
      <t>ヘイキンチ</t>
    </rPh>
    <phoneticPr fontId="2"/>
  </si>
  <si>
    <r>
      <t>せん断弾性波速度V</t>
    </r>
    <r>
      <rPr>
        <vertAlign val="subscript"/>
        <sz val="11"/>
        <color indexed="8"/>
        <rFont val="ＭＳ 明朝"/>
        <family val="1"/>
        <charset val="128"/>
      </rPr>
      <t>si</t>
    </r>
    <r>
      <rPr>
        <sz val="11"/>
        <color indexed="8"/>
        <rFont val="ＭＳ 明朝"/>
        <family val="1"/>
        <charset val="128"/>
      </rPr>
      <t>(m/s)</t>
    </r>
    <rPh sb="2" eb="3">
      <t>ダン</t>
    </rPh>
    <rPh sb="3" eb="5">
      <t>ダンセイ</t>
    </rPh>
    <rPh sb="5" eb="6">
      <t>ナミ</t>
    </rPh>
    <rPh sb="6" eb="8">
      <t>ソクド</t>
    </rPh>
    <phoneticPr fontId="8"/>
  </si>
  <si>
    <r>
      <t>H</t>
    </r>
    <r>
      <rPr>
        <vertAlign val="subscript"/>
        <sz val="11"/>
        <color indexed="8"/>
        <rFont val="ＭＳ 明朝"/>
        <family val="1"/>
        <charset val="128"/>
      </rPr>
      <t>i</t>
    </r>
    <r>
      <rPr>
        <sz val="11"/>
        <color indexed="8"/>
        <rFont val="ＭＳ 明朝"/>
        <family val="1"/>
        <charset val="128"/>
      </rPr>
      <t>/V</t>
    </r>
    <r>
      <rPr>
        <vertAlign val="subscript"/>
        <sz val="11"/>
        <color indexed="8"/>
        <rFont val="ＭＳ 明朝"/>
        <family val="1"/>
        <charset val="128"/>
      </rPr>
      <t>si</t>
    </r>
    <r>
      <rPr>
        <sz val="11"/>
        <color indexed="8"/>
        <rFont val="ＭＳ 明朝"/>
        <family val="1"/>
        <charset val="128"/>
      </rPr>
      <t>(s)</t>
    </r>
    <phoneticPr fontId="8"/>
  </si>
  <si>
    <r>
      <t>よって、地盤の特性値T</t>
    </r>
    <r>
      <rPr>
        <vertAlign val="subscript"/>
        <sz val="11"/>
        <color indexed="8"/>
        <rFont val="ＭＳ 明朝"/>
        <family val="1"/>
        <charset val="128"/>
      </rPr>
      <t>G</t>
    </r>
    <r>
      <rPr>
        <sz val="11"/>
        <color indexed="8"/>
        <rFont val="ＭＳ 明朝"/>
        <family val="1"/>
        <charset val="128"/>
      </rPr>
      <t>は、次のようになる。</t>
    </r>
    <rPh sb="4" eb="6">
      <t>ジバン</t>
    </rPh>
    <rPh sb="7" eb="9">
      <t>トクセイ</t>
    </rPh>
    <rPh sb="9" eb="10">
      <t>チ</t>
    </rPh>
    <rPh sb="14" eb="15">
      <t>ツギ</t>
    </rPh>
    <phoneticPr fontId="2"/>
  </si>
  <si>
    <r>
      <t>地盤の特性値T</t>
    </r>
    <r>
      <rPr>
        <vertAlign val="subscript"/>
        <sz val="11"/>
        <color indexed="8"/>
        <rFont val="ＭＳ 明朝"/>
        <family val="1"/>
        <charset val="128"/>
      </rPr>
      <t>G</t>
    </r>
    <r>
      <rPr>
        <sz val="11"/>
        <color indexed="8"/>
        <rFont val="ＭＳ 明朝"/>
        <family val="1"/>
        <charset val="128"/>
      </rPr>
      <t>(s)</t>
    </r>
    <rPh sb="0" eb="2">
      <t>ジバン</t>
    </rPh>
    <rPh sb="3" eb="5">
      <t>トクセイ</t>
    </rPh>
    <rPh sb="5" eb="6">
      <t>チ</t>
    </rPh>
    <phoneticPr fontId="2"/>
  </si>
  <si>
    <r>
      <t>T</t>
    </r>
    <r>
      <rPr>
        <vertAlign val="subscript"/>
        <sz val="11"/>
        <color indexed="8"/>
        <rFont val="ＭＳ 明朝"/>
        <family val="1"/>
        <charset val="128"/>
      </rPr>
      <t>G</t>
    </r>
    <phoneticPr fontId="2"/>
  </si>
  <si>
    <r>
      <t>T</t>
    </r>
    <r>
      <rPr>
        <vertAlign val="subscript"/>
        <sz val="11"/>
        <color indexed="8"/>
        <rFont val="ＭＳ 明朝"/>
        <family val="1"/>
        <charset val="128"/>
      </rPr>
      <t>G</t>
    </r>
    <phoneticPr fontId="2"/>
  </si>
  <si>
    <r>
      <t>地盤面における設計水平震度k</t>
    </r>
    <r>
      <rPr>
        <vertAlign val="subscript"/>
        <sz val="11"/>
        <color theme="1"/>
        <rFont val="ＭＳ 明朝"/>
        <family val="1"/>
        <charset val="128"/>
      </rPr>
      <t>hg</t>
    </r>
    <r>
      <rPr>
        <sz val="11"/>
        <color theme="1"/>
        <rFont val="ＭＳ 明朝"/>
        <family val="1"/>
        <charset val="128"/>
      </rPr>
      <t>は、次式より求める。</t>
    </r>
    <phoneticPr fontId="1"/>
  </si>
  <si>
    <r>
      <t>k</t>
    </r>
    <r>
      <rPr>
        <vertAlign val="subscript"/>
        <sz val="11"/>
        <color indexed="8"/>
        <rFont val="ＭＳ 明朝"/>
        <family val="1"/>
        <charset val="128"/>
      </rPr>
      <t>hg</t>
    </r>
    <r>
      <rPr>
        <sz val="11"/>
        <color indexed="8"/>
        <rFont val="ＭＳ 明朝"/>
        <family val="1"/>
        <charset val="128"/>
      </rPr>
      <t>=0.16×Cz</t>
    </r>
    <phoneticPr fontId="2"/>
  </si>
  <si>
    <r>
      <t>k</t>
    </r>
    <r>
      <rPr>
        <vertAlign val="subscript"/>
        <sz val="11"/>
        <color indexed="8"/>
        <rFont val="ＭＳ 明朝"/>
        <family val="1"/>
        <charset val="128"/>
      </rPr>
      <t>hg</t>
    </r>
    <r>
      <rPr>
        <sz val="11"/>
        <color indexed="8"/>
        <rFont val="ＭＳ 明朝"/>
        <family val="1"/>
        <charset val="128"/>
      </rPr>
      <t>=0.20×Cz</t>
    </r>
    <phoneticPr fontId="2"/>
  </si>
  <si>
    <r>
      <t>k</t>
    </r>
    <r>
      <rPr>
        <vertAlign val="subscript"/>
        <sz val="11"/>
        <color indexed="8"/>
        <rFont val="ＭＳ 明朝"/>
        <family val="1"/>
        <charset val="128"/>
      </rPr>
      <t>hg</t>
    </r>
    <r>
      <rPr>
        <sz val="11"/>
        <color indexed="8"/>
        <rFont val="ＭＳ 明朝"/>
        <family val="1"/>
        <charset val="128"/>
      </rPr>
      <t>=0.24×Cz</t>
    </r>
    <phoneticPr fontId="2"/>
  </si>
  <si>
    <r>
      <t>k</t>
    </r>
    <r>
      <rPr>
        <vertAlign val="subscript"/>
        <sz val="11"/>
        <color indexed="8"/>
        <rFont val="ＭＳ 明朝"/>
        <family val="1"/>
        <charset val="128"/>
      </rPr>
      <t>Ⅰhg</t>
    </r>
    <r>
      <rPr>
        <sz val="11"/>
        <color indexed="8"/>
        <rFont val="ＭＳ 明朝"/>
        <family val="1"/>
        <charset val="128"/>
      </rPr>
      <t>=0.50×C</t>
    </r>
    <r>
      <rPr>
        <vertAlign val="subscript"/>
        <sz val="11"/>
        <color indexed="8"/>
        <rFont val="ＭＳ 明朝"/>
        <family val="1"/>
        <charset val="128"/>
      </rPr>
      <t>Ⅰ</t>
    </r>
    <r>
      <rPr>
        <sz val="11"/>
        <color indexed="8"/>
        <rFont val="ＭＳ 明朝"/>
        <family val="1"/>
        <charset val="128"/>
      </rPr>
      <t>z</t>
    </r>
    <phoneticPr fontId="2"/>
  </si>
  <si>
    <r>
      <t>k</t>
    </r>
    <r>
      <rPr>
        <vertAlign val="subscript"/>
        <sz val="11"/>
        <color indexed="8"/>
        <rFont val="ＭＳ 明朝"/>
        <family val="1"/>
        <charset val="128"/>
      </rPr>
      <t>Ⅰhg</t>
    </r>
    <r>
      <rPr>
        <sz val="11"/>
        <color indexed="8"/>
        <rFont val="ＭＳ 明朝"/>
        <family val="1"/>
        <charset val="128"/>
      </rPr>
      <t>=0.45×C</t>
    </r>
    <r>
      <rPr>
        <vertAlign val="subscript"/>
        <sz val="11"/>
        <color indexed="8"/>
        <rFont val="ＭＳ 明朝"/>
        <family val="1"/>
        <charset val="128"/>
      </rPr>
      <t>Ⅰ</t>
    </r>
    <r>
      <rPr>
        <sz val="11"/>
        <color indexed="8"/>
        <rFont val="ＭＳ 明朝"/>
        <family val="1"/>
        <charset val="128"/>
      </rPr>
      <t>z</t>
    </r>
    <phoneticPr fontId="2"/>
  </si>
  <si>
    <r>
      <t>k</t>
    </r>
    <r>
      <rPr>
        <vertAlign val="subscript"/>
        <sz val="11"/>
        <color indexed="8"/>
        <rFont val="ＭＳ 明朝"/>
        <family val="1"/>
        <charset val="128"/>
      </rPr>
      <t>Ⅰhg</t>
    </r>
    <r>
      <rPr>
        <sz val="11"/>
        <color indexed="8"/>
        <rFont val="ＭＳ 明朝"/>
        <family val="1"/>
        <charset val="128"/>
      </rPr>
      <t>=0.40×C</t>
    </r>
    <r>
      <rPr>
        <vertAlign val="subscript"/>
        <sz val="11"/>
        <color indexed="8"/>
        <rFont val="ＭＳ 明朝"/>
        <family val="1"/>
        <charset val="128"/>
      </rPr>
      <t>Ⅰ</t>
    </r>
    <r>
      <rPr>
        <sz val="11"/>
        <color indexed="8"/>
        <rFont val="ＭＳ 明朝"/>
        <family val="1"/>
        <charset val="128"/>
      </rPr>
      <t>z</t>
    </r>
    <phoneticPr fontId="2"/>
  </si>
  <si>
    <r>
      <t>k</t>
    </r>
    <r>
      <rPr>
        <vertAlign val="subscript"/>
        <sz val="11"/>
        <color indexed="8"/>
        <rFont val="ＭＳ 明朝"/>
        <family val="1"/>
        <charset val="128"/>
      </rPr>
      <t>Ⅱhg</t>
    </r>
    <r>
      <rPr>
        <sz val="11"/>
        <color indexed="8"/>
        <rFont val="ＭＳ 明朝"/>
        <family val="1"/>
        <charset val="128"/>
      </rPr>
      <t>=0.80×C</t>
    </r>
    <r>
      <rPr>
        <vertAlign val="subscript"/>
        <sz val="11"/>
        <color indexed="8"/>
        <rFont val="ＭＳ 明朝"/>
        <family val="1"/>
        <charset val="128"/>
      </rPr>
      <t>Ⅱ</t>
    </r>
    <r>
      <rPr>
        <sz val="11"/>
        <color indexed="8"/>
        <rFont val="ＭＳ 明朝"/>
        <family val="1"/>
        <charset val="128"/>
      </rPr>
      <t>z</t>
    </r>
    <phoneticPr fontId="2"/>
  </si>
  <si>
    <r>
      <t>k</t>
    </r>
    <r>
      <rPr>
        <vertAlign val="subscript"/>
        <sz val="11"/>
        <color indexed="8"/>
        <rFont val="ＭＳ 明朝"/>
        <family val="1"/>
        <charset val="128"/>
      </rPr>
      <t>Ⅱhg</t>
    </r>
    <r>
      <rPr>
        <sz val="11"/>
        <color indexed="8"/>
        <rFont val="ＭＳ 明朝"/>
        <family val="1"/>
        <charset val="128"/>
      </rPr>
      <t>=0.70×C</t>
    </r>
    <r>
      <rPr>
        <vertAlign val="subscript"/>
        <sz val="11"/>
        <color indexed="8"/>
        <rFont val="ＭＳ 明朝"/>
        <family val="1"/>
        <charset val="128"/>
      </rPr>
      <t>Ⅱ</t>
    </r>
    <r>
      <rPr>
        <sz val="11"/>
        <color indexed="8"/>
        <rFont val="ＭＳ 明朝"/>
        <family val="1"/>
        <charset val="128"/>
      </rPr>
      <t>z</t>
    </r>
    <phoneticPr fontId="2"/>
  </si>
  <si>
    <r>
      <t>k</t>
    </r>
    <r>
      <rPr>
        <vertAlign val="subscript"/>
        <sz val="11"/>
        <color indexed="8"/>
        <rFont val="ＭＳ 明朝"/>
        <family val="1"/>
        <charset val="128"/>
      </rPr>
      <t>Ⅱhg</t>
    </r>
    <r>
      <rPr>
        <sz val="11"/>
        <color indexed="8"/>
        <rFont val="ＭＳ 明朝"/>
        <family val="1"/>
        <charset val="128"/>
      </rPr>
      <t>=0.60×C</t>
    </r>
    <r>
      <rPr>
        <vertAlign val="subscript"/>
        <sz val="11"/>
        <color indexed="8"/>
        <rFont val="ＭＳ 明朝"/>
        <family val="1"/>
        <charset val="128"/>
      </rPr>
      <t>Ⅱ</t>
    </r>
    <r>
      <rPr>
        <sz val="11"/>
        <color indexed="8"/>
        <rFont val="ＭＳ 明朝"/>
        <family val="1"/>
        <charset val="128"/>
      </rPr>
      <t>z</t>
    </r>
    <phoneticPr fontId="2"/>
  </si>
  <si>
    <r>
      <t>k</t>
    </r>
    <r>
      <rPr>
        <vertAlign val="subscript"/>
        <sz val="11"/>
        <color indexed="8"/>
        <rFont val="ＭＳ 明朝"/>
        <family val="1"/>
        <charset val="128"/>
      </rPr>
      <t>hg</t>
    </r>
    <r>
      <rPr>
        <sz val="11"/>
        <color indexed="8"/>
        <rFont val="ＭＳ 明朝"/>
        <family val="1"/>
        <charset val="128"/>
      </rPr>
      <t>=</t>
    </r>
    <phoneticPr fontId="2"/>
  </si>
  <si>
    <r>
      <t>k</t>
    </r>
    <r>
      <rPr>
        <vertAlign val="subscript"/>
        <sz val="11"/>
        <color indexed="8"/>
        <rFont val="ＭＳ 明朝"/>
        <family val="1"/>
        <charset val="128"/>
      </rPr>
      <t>Ⅰhg</t>
    </r>
    <r>
      <rPr>
        <sz val="11"/>
        <color indexed="8"/>
        <rFont val="ＭＳ 明朝"/>
        <family val="1"/>
        <charset val="128"/>
      </rPr>
      <t>=</t>
    </r>
    <phoneticPr fontId="2"/>
  </si>
  <si>
    <r>
      <t>k</t>
    </r>
    <r>
      <rPr>
        <vertAlign val="subscript"/>
        <sz val="11"/>
        <color indexed="8"/>
        <rFont val="ＭＳ 明朝"/>
        <family val="1"/>
        <charset val="128"/>
      </rPr>
      <t>Ⅱhg</t>
    </r>
    <r>
      <rPr>
        <sz val="11"/>
        <color indexed="8"/>
        <rFont val="ＭＳ 明朝"/>
        <family val="1"/>
        <charset val="128"/>
      </rPr>
      <t>=</t>
    </r>
    <phoneticPr fontId="2"/>
  </si>
  <si>
    <r>
      <t>σ</t>
    </r>
    <r>
      <rPr>
        <vertAlign val="subscript"/>
        <sz val="11"/>
        <color theme="1"/>
        <rFont val="ＭＳ 明朝"/>
        <family val="1"/>
        <charset val="128"/>
      </rPr>
      <t>ck</t>
    </r>
    <phoneticPr fontId="1"/>
  </si>
  <si>
    <r>
      <t>E</t>
    </r>
    <r>
      <rPr>
        <vertAlign val="subscript"/>
        <sz val="11"/>
        <color theme="1"/>
        <rFont val="ＭＳ 明朝"/>
        <family val="1"/>
        <charset val="128"/>
      </rPr>
      <t>c</t>
    </r>
    <phoneticPr fontId="1"/>
  </si>
  <si>
    <r>
      <t>σ</t>
    </r>
    <r>
      <rPr>
        <vertAlign val="subscript"/>
        <sz val="11"/>
        <color theme="1"/>
        <rFont val="ＭＳ 明朝"/>
        <family val="1"/>
        <charset val="128"/>
      </rPr>
      <t>ca</t>
    </r>
    <phoneticPr fontId="1"/>
  </si>
  <si>
    <r>
      <t>τ</t>
    </r>
    <r>
      <rPr>
        <vertAlign val="subscript"/>
        <sz val="10"/>
        <color theme="1"/>
        <rFont val="ＭＳ 明朝"/>
        <family val="1"/>
        <charset val="128"/>
      </rPr>
      <t>a</t>
    </r>
    <phoneticPr fontId="1"/>
  </si>
  <si>
    <r>
      <t>τ</t>
    </r>
    <r>
      <rPr>
        <vertAlign val="subscript"/>
        <sz val="11"/>
        <color theme="1"/>
        <rFont val="ＭＳ 明朝"/>
        <family val="1"/>
        <charset val="128"/>
      </rPr>
      <t>oa</t>
    </r>
    <phoneticPr fontId="1"/>
  </si>
  <si>
    <r>
      <t>f'</t>
    </r>
    <r>
      <rPr>
        <vertAlign val="subscript"/>
        <sz val="11"/>
        <color theme="1"/>
        <rFont val="ＭＳ 明朝"/>
        <family val="1"/>
        <charset val="128"/>
      </rPr>
      <t>cd</t>
    </r>
    <phoneticPr fontId="1"/>
  </si>
  <si>
    <r>
      <t>σ</t>
    </r>
    <r>
      <rPr>
        <vertAlign val="subscript"/>
        <sz val="11"/>
        <color theme="1"/>
        <rFont val="ＭＳ 明朝"/>
        <family val="1"/>
        <charset val="128"/>
      </rPr>
      <t>sa</t>
    </r>
    <phoneticPr fontId="1"/>
  </si>
  <si>
    <r>
      <t>σ'</t>
    </r>
    <r>
      <rPr>
        <vertAlign val="subscript"/>
        <sz val="11"/>
        <color theme="1"/>
        <rFont val="ＭＳ 明朝"/>
        <family val="1"/>
        <charset val="128"/>
      </rPr>
      <t>sa</t>
    </r>
    <phoneticPr fontId="1"/>
  </si>
  <si>
    <r>
      <t>f'</t>
    </r>
    <r>
      <rPr>
        <vertAlign val="subscript"/>
        <sz val="11"/>
        <color theme="1"/>
        <rFont val="ＭＳ 明朝"/>
        <family val="1"/>
        <charset val="128"/>
      </rPr>
      <t>yd</t>
    </r>
    <phoneticPr fontId="1"/>
  </si>
  <si>
    <r>
      <t>kN/m</t>
    </r>
    <r>
      <rPr>
        <vertAlign val="superscript"/>
        <sz val="11"/>
        <color theme="1"/>
        <rFont val="ＭＳ 明朝"/>
        <family val="1"/>
        <charset val="128"/>
      </rPr>
      <t>3</t>
    </r>
    <phoneticPr fontId="1"/>
  </si>
  <si>
    <r>
      <t>γ</t>
    </r>
    <r>
      <rPr>
        <vertAlign val="subscript"/>
        <sz val="11"/>
        <color theme="1"/>
        <rFont val="ＭＳ 明朝"/>
        <family val="1"/>
        <charset val="128"/>
      </rPr>
      <t>c</t>
    </r>
    <phoneticPr fontId="1"/>
  </si>
  <si>
    <r>
      <t>γ</t>
    </r>
    <r>
      <rPr>
        <vertAlign val="subscript"/>
        <sz val="11"/>
        <color theme="1"/>
        <rFont val="ＭＳ 明朝"/>
        <family val="1"/>
        <charset val="128"/>
      </rPr>
      <t>w</t>
    </r>
    <phoneticPr fontId="1"/>
  </si>
  <si>
    <r>
      <t>K</t>
    </r>
    <r>
      <rPr>
        <vertAlign val="subscript"/>
        <sz val="11"/>
        <color theme="1"/>
        <rFont val="ＭＳ 明朝"/>
        <family val="1"/>
        <charset val="128"/>
      </rPr>
      <t>EA</t>
    </r>
    <r>
      <rPr>
        <sz val="11"/>
        <color theme="1"/>
        <rFont val="ＭＳ 明朝"/>
        <family val="1"/>
        <charset val="128"/>
      </rPr>
      <t>=</t>
    </r>
    <phoneticPr fontId="1"/>
  </si>
  <si>
    <r>
      <t>0.21＋0.90k</t>
    </r>
    <r>
      <rPr>
        <vertAlign val="subscript"/>
        <sz val="11"/>
        <color theme="1"/>
        <rFont val="ＭＳ 明朝"/>
        <family val="1"/>
        <charset val="128"/>
      </rPr>
      <t>hg</t>
    </r>
    <phoneticPr fontId="1"/>
  </si>
  <si>
    <r>
      <t>K</t>
    </r>
    <r>
      <rPr>
        <vertAlign val="subscript"/>
        <sz val="11"/>
        <color theme="1"/>
        <rFont val="ＭＳ 明朝"/>
        <family val="1"/>
        <charset val="128"/>
      </rPr>
      <t>EA</t>
    </r>
    <r>
      <rPr>
        <sz val="11"/>
        <color theme="1"/>
        <rFont val="ＭＳ 明朝"/>
        <family val="1"/>
        <charset val="128"/>
      </rPr>
      <t>=</t>
    </r>
    <phoneticPr fontId="1"/>
  </si>
  <si>
    <r>
      <t>0.24＋1.08k</t>
    </r>
    <r>
      <rPr>
        <vertAlign val="subscript"/>
        <sz val="11"/>
        <color theme="1"/>
        <rFont val="ＭＳ 明朝"/>
        <family val="1"/>
        <charset val="128"/>
      </rPr>
      <t>hg</t>
    </r>
    <phoneticPr fontId="1"/>
  </si>
  <si>
    <r>
      <t>K</t>
    </r>
    <r>
      <rPr>
        <vertAlign val="subscript"/>
        <sz val="11"/>
        <color theme="1"/>
        <rFont val="ＭＳ 明朝"/>
        <family val="1"/>
        <charset val="128"/>
      </rPr>
      <t>EA</t>
    </r>
    <r>
      <rPr>
        <sz val="11"/>
        <color theme="1"/>
        <rFont val="ＭＳ 明朝"/>
        <family val="1"/>
        <charset val="128"/>
      </rPr>
      <t>=</t>
    </r>
    <phoneticPr fontId="1"/>
  </si>
  <si>
    <r>
      <t>K</t>
    </r>
    <r>
      <rPr>
        <vertAlign val="subscript"/>
        <sz val="11"/>
        <color theme="1"/>
        <rFont val="ＭＳ 明朝"/>
        <family val="1"/>
        <charset val="128"/>
      </rPr>
      <t>ⅠEA</t>
    </r>
    <r>
      <rPr>
        <sz val="11"/>
        <color theme="1"/>
        <rFont val="ＭＳ 明朝"/>
        <family val="1"/>
        <charset val="128"/>
      </rPr>
      <t>=</t>
    </r>
    <phoneticPr fontId="1"/>
  </si>
  <si>
    <r>
      <t>K</t>
    </r>
    <r>
      <rPr>
        <vertAlign val="subscript"/>
        <sz val="11"/>
        <color theme="1"/>
        <rFont val="ＭＳ 明朝"/>
        <family val="1"/>
        <charset val="128"/>
      </rPr>
      <t>ⅡEA</t>
    </r>
    <r>
      <rPr>
        <sz val="11"/>
        <color theme="1"/>
        <rFont val="ＭＳ 明朝"/>
        <family val="1"/>
        <charset val="128"/>
      </rPr>
      <t>=</t>
    </r>
    <phoneticPr fontId="1"/>
  </si>
  <si>
    <r>
      <t>0.24＋1.08k</t>
    </r>
    <r>
      <rPr>
        <vertAlign val="subscript"/>
        <sz val="11"/>
        <color theme="1"/>
        <rFont val="ＭＳ 明朝"/>
        <family val="1"/>
        <charset val="128"/>
      </rPr>
      <t>Ⅱhg</t>
    </r>
    <phoneticPr fontId="1"/>
  </si>
  <si>
    <r>
      <t>Ph=K×(γ×H＋q)+γ</t>
    </r>
    <r>
      <rPr>
        <vertAlign val="subscript"/>
        <sz val="11"/>
        <color theme="1"/>
        <rFont val="ＭＳ 明朝"/>
        <family val="1"/>
        <charset val="128"/>
      </rPr>
      <t>w</t>
    </r>
    <r>
      <rPr>
        <sz val="11"/>
        <color theme="1"/>
        <rFont val="ＭＳ 明朝"/>
        <family val="1"/>
        <charset val="128"/>
      </rPr>
      <t>×Hw</t>
    </r>
    <phoneticPr fontId="1"/>
  </si>
  <si>
    <r>
      <t>着目点における水平土圧強度(kN/m</t>
    </r>
    <r>
      <rPr>
        <vertAlign val="superscript"/>
        <sz val="11"/>
        <color theme="1"/>
        <rFont val="ＭＳ 明朝"/>
        <family val="1"/>
        <charset val="128"/>
      </rPr>
      <t>2</t>
    </r>
    <r>
      <rPr>
        <sz val="11"/>
        <color theme="1"/>
        <rFont val="ＭＳ 明朝"/>
        <family val="1"/>
        <charset val="128"/>
      </rPr>
      <t>)</t>
    </r>
    <phoneticPr fontId="1"/>
  </si>
  <si>
    <r>
      <t>路面荷重=0(kN/m</t>
    </r>
    <r>
      <rPr>
        <vertAlign val="superscript"/>
        <sz val="11"/>
        <color theme="1"/>
        <rFont val="ＭＳ 明朝"/>
        <family val="1"/>
        <charset val="128"/>
      </rPr>
      <t>2</t>
    </r>
    <r>
      <rPr>
        <sz val="11"/>
        <color theme="1"/>
        <rFont val="ＭＳ 明朝"/>
        <family val="1"/>
        <charset val="128"/>
      </rPr>
      <t>)</t>
    </r>
    <phoneticPr fontId="1"/>
  </si>
  <si>
    <r>
      <t>K</t>
    </r>
    <r>
      <rPr>
        <vertAlign val="subscript"/>
        <sz val="11"/>
        <color theme="1"/>
        <rFont val="ＭＳ 明朝"/>
        <family val="1"/>
        <charset val="128"/>
      </rPr>
      <t>EA</t>
    </r>
    <phoneticPr fontId="1"/>
  </si>
  <si>
    <r>
      <t>K</t>
    </r>
    <r>
      <rPr>
        <vertAlign val="subscript"/>
        <sz val="11"/>
        <color theme="1"/>
        <rFont val="ＭＳ 明朝"/>
        <family val="1"/>
        <charset val="128"/>
      </rPr>
      <t>ⅠEA</t>
    </r>
    <phoneticPr fontId="1"/>
  </si>
  <si>
    <r>
      <t>kN/m</t>
    </r>
    <r>
      <rPr>
        <vertAlign val="superscript"/>
        <sz val="11"/>
        <color theme="1"/>
        <rFont val="ＭＳ 明朝"/>
        <family val="1"/>
        <charset val="128"/>
      </rPr>
      <t>2</t>
    </r>
    <phoneticPr fontId="1"/>
  </si>
  <si>
    <r>
      <t>K</t>
    </r>
    <r>
      <rPr>
        <vertAlign val="subscript"/>
        <sz val="11"/>
        <color theme="1"/>
        <rFont val="ＭＳ 明朝"/>
        <family val="1"/>
        <charset val="128"/>
      </rPr>
      <t>hw</t>
    </r>
    <r>
      <rPr>
        <sz val="11"/>
        <color theme="1"/>
        <rFont val="ＭＳ 明朝"/>
        <family val="1"/>
        <charset val="128"/>
      </rPr>
      <t>=</t>
    </r>
    <phoneticPr fontId="1"/>
  </si>
  <si>
    <r>
      <t>K</t>
    </r>
    <r>
      <rPr>
        <vertAlign val="subscript"/>
        <sz val="11"/>
        <color theme="1"/>
        <rFont val="ＭＳ 明朝"/>
        <family val="1"/>
        <charset val="128"/>
      </rPr>
      <t>Ⅱhw</t>
    </r>
    <r>
      <rPr>
        <sz val="11"/>
        <color theme="1"/>
        <rFont val="ＭＳ 明朝"/>
        <family val="1"/>
        <charset val="128"/>
      </rPr>
      <t>=</t>
    </r>
    <phoneticPr fontId="1"/>
  </si>
  <si>
    <t>7-1．固定荷重</t>
    <phoneticPr fontId="1"/>
  </si>
  <si>
    <t>7-2．上載荷重</t>
    <phoneticPr fontId="1"/>
  </si>
  <si>
    <t>7-3．土圧・外水圧</t>
    <phoneticPr fontId="1"/>
  </si>
  <si>
    <t>7-4．内水圧</t>
    <phoneticPr fontId="1"/>
  </si>
  <si>
    <t>7-5．動水圧</t>
    <phoneticPr fontId="1"/>
  </si>
  <si>
    <t>)=</t>
    <phoneticPr fontId="1"/>
  </si>
  <si>
    <r>
      <t>Pd=7/8×γ</t>
    </r>
    <r>
      <rPr>
        <vertAlign val="subscript"/>
        <sz val="11"/>
        <color theme="1"/>
        <rFont val="ＭＳ 明朝"/>
        <family val="1"/>
        <charset val="128"/>
      </rPr>
      <t>w</t>
    </r>
    <r>
      <rPr>
        <sz val="11"/>
        <color theme="1"/>
        <rFont val="ＭＳ 明朝"/>
        <family val="1"/>
        <charset val="128"/>
      </rPr>
      <t>×K</t>
    </r>
    <r>
      <rPr>
        <vertAlign val="subscript"/>
        <sz val="11"/>
        <color theme="1"/>
        <rFont val="ＭＳ 明朝"/>
        <family val="1"/>
        <charset val="128"/>
      </rPr>
      <t>hw</t>
    </r>
    <r>
      <rPr>
        <sz val="11"/>
        <color theme="1"/>
        <rFont val="ＭＳ 明朝"/>
        <family val="1"/>
        <charset val="128"/>
      </rPr>
      <t>×(H×h)</t>
    </r>
    <r>
      <rPr>
        <vertAlign val="superscript"/>
        <sz val="11"/>
        <color theme="1"/>
        <rFont val="ＭＳ 明朝"/>
        <family val="1"/>
        <charset val="128"/>
      </rPr>
      <t>1/2</t>
    </r>
    <phoneticPr fontId="1"/>
  </si>
  <si>
    <t>Pd</t>
    <phoneticPr fontId="1"/>
  </si>
  <si>
    <r>
      <t>地震時動水圧(kN/m</t>
    </r>
    <r>
      <rPr>
        <vertAlign val="superscript"/>
        <sz val="11"/>
        <color theme="1"/>
        <rFont val="ＭＳ 明朝"/>
        <family val="1"/>
        <charset val="128"/>
      </rPr>
      <t>2</t>
    </r>
    <r>
      <rPr>
        <sz val="11"/>
        <color theme="1"/>
        <rFont val="ＭＳ 明朝"/>
        <family val="1"/>
        <charset val="128"/>
      </rPr>
      <t>)</t>
    </r>
    <rPh sb="0" eb="2">
      <t>ジシン</t>
    </rPh>
    <rPh sb="2" eb="3">
      <t>ジ</t>
    </rPh>
    <rPh sb="3" eb="5">
      <t>ドウスイ</t>
    </rPh>
    <rPh sb="5" eb="6">
      <t>アツ</t>
    </rPh>
    <phoneticPr fontId="1"/>
  </si>
  <si>
    <r>
      <t>K</t>
    </r>
    <r>
      <rPr>
        <vertAlign val="subscript"/>
        <sz val="11"/>
        <color theme="1"/>
        <rFont val="ＭＳ 明朝"/>
        <family val="1"/>
        <charset val="128"/>
      </rPr>
      <t>hw</t>
    </r>
    <phoneticPr fontId="1"/>
  </si>
  <si>
    <t>地震時に構造物に生じる応答に相当する水平震度</t>
    <rPh sb="0" eb="2">
      <t>ジシン</t>
    </rPh>
    <rPh sb="2" eb="3">
      <t>ジ</t>
    </rPh>
    <rPh sb="4" eb="7">
      <t>コウゾウブツ</t>
    </rPh>
    <rPh sb="8" eb="9">
      <t>ショウ</t>
    </rPh>
    <rPh sb="11" eb="13">
      <t>オウトウ</t>
    </rPh>
    <rPh sb="14" eb="16">
      <t>ソウトウ</t>
    </rPh>
    <rPh sb="18" eb="20">
      <t>スイヘイ</t>
    </rPh>
    <rPh sb="20" eb="22">
      <t>シンド</t>
    </rPh>
    <phoneticPr fontId="1"/>
  </si>
  <si>
    <t>H</t>
    <phoneticPr fontId="1"/>
  </si>
  <si>
    <t>h</t>
    <phoneticPr fontId="1"/>
  </si>
  <si>
    <t>水深(m)</t>
    <rPh sb="0" eb="2">
      <t>スイシン</t>
    </rPh>
    <phoneticPr fontId="1"/>
  </si>
  <si>
    <t>水面からの地震時動水圧が作用する点までの水深(m)</t>
    <rPh sb="0" eb="2">
      <t>スイメン</t>
    </rPh>
    <rPh sb="5" eb="7">
      <t>ジシン</t>
    </rPh>
    <rPh sb="7" eb="8">
      <t>トキ</t>
    </rPh>
    <rPh sb="8" eb="10">
      <t>ドウスイ</t>
    </rPh>
    <rPh sb="10" eb="11">
      <t>アツ</t>
    </rPh>
    <rPh sb="12" eb="14">
      <t>サヨウ</t>
    </rPh>
    <rPh sb="16" eb="17">
      <t>テン</t>
    </rPh>
    <rPh sb="20" eb="22">
      <t>スイシン</t>
    </rPh>
    <phoneticPr fontId="1"/>
  </si>
  <si>
    <t>深さ(wL-)</t>
    <rPh sb="0" eb="1">
      <t>フカ</t>
    </rPh>
    <phoneticPr fontId="1"/>
  </si>
  <si>
    <t>Pd(レベル1)</t>
    <phoneticPr fontId="1"/>
  </si>
  <si>
    <t>Pd(レベル2)
タイプⅠ</t>
    <phoneticPr fontId="1"/>
  </si>
  <si>
    <r>
      <t>(kN/m</t>
    </r>
    <r>
      <rPr>
        <vertAlign val="superscript"/>
        <sz val="11"/>
        <color theme="1"/>
        <rFont val="ＭＳ 明朝"/>
        <family val="1"/>
        <charset val="128"/>
      </rPr>
      <t>2</t>
    </r>
    <r>
      <rPr>
        <sz val="11"/>
        <color theme="1"/>
        <rFont val="ＭＳ 明朝"/>
        <family val="1"/>
        <charset val="128"/>
      </rPr>
      <t>)</t>
    </r>
    <phoneticPr fontId="1"/>
  </si>
  <si>
    <t>Pd(レベル2)
タイプⅡ</t>
    <phoneticPr fontId="1"/>
  </si>
  <si>
    <t>7-6．地震時慣性力</t>
    <phoneticPr fontId="1"/>
  </si>
  <si>
    <t>各部材の設計水平震度</t>
    <rPh sb="0" eb="1">
      <t>カク</t>
    </rPh>
    <rPh sb="1" eb="3">
      <t>ブザイ</t>
    </rPh>
    <rPh sb="4" eb="6">
      <t>セッケイ</t>
    </rPh>
    <rPh sb="6" eb="8">
      <t>スイヘイ</t>
    </rPh>
    <rPh sb="8" eb="10">
      <t>シンド</t>
    </rPh>
    <phoneticPr fontId="1"/>
  </si>
  <si>
    <t>a)</t>
    <phoneticPr fontId="1"/>
  </si>
  <si>
    <t>箇所</t>
    <rPh sb="0" eb="2">
      <t>カショ</t>
    </rPh>
    <phoneticPr fontId="1"/>
  </si>
  <si>
    <t>Z(m)</t>
    <phoneticPr fontId="1"/>
  </si>
  <si>
    <t>壁(地上部)</t>
    <rPh sb="0" eb="1">
      <t>カベ</t>
    </rPh>
    <rPh sb="2" eb="4">
      <t>チジョウ</t>
    </rPh>
    <rPh sb="4" eb="5">
      <t>ブ</t>
    </rPh>
    <phoneticPr fontId="1"/>
  </si>
  <si>
    <t>壁(地下部)</t>
    <rPh sb="0" eb="1">
      <t>カベ</t>
    </rPh>
    <rPh sb="3" eb="4">
      <t>シタ</t>
    </rPh>
    <phoneticPr fontId="1"/>
  </si>
  <si>
    <t>b)</t>
    <phoneticPr fontId="1"/>
  </si>
  <si>
    <t>地震時慣性力</t>
    <rPh sb="0" eb="2">
      <t>ジシン</t>
    </rPh>
    <rPh sb="2" eb="3">
      <t>トキ</t>
    </rPh>
    <rPh sb="3" eb="5">
      <t>カンセイ</t>
    </rPh>
    <rPh sb="5" eb="6">
      <t>リョク</t>
    </rPh>
    <phoneticPr fontId="1"/>
  </si>
  <si>
    <t>地震時レベル1</t>
    <rPh sb="0" eb="2">
      <t>ジシン</t>
    </rPh>
    <rPh sb="2" eb="3">
      <t>トキ</t>
    </rPh>
    <phoneticPr fontId="1"/>
  </si>
  <si>
    <t>固定荷重
kN/m</t>
    <rPh sb="0" eb="2">
      <t>コテイ</t>
    </rPh>
    <rPh sb="2" eb="4">
      <t>カジュウ</t>
    </rPh>
    <phoneticPr fontId="1"/>
  </si>
  <si>
    <t>載荷荷重
kN/m</t>
    <rPh sb="0" eb="1">
      <t>ミツル</t>
    </rPh>
    <rPh sb="1" eb="2">
      <t>ニ</t>
    </rPh>
    <rPh sb="2" eb="4">
      <t>カジュウ</t>
    </rPh>
    <phoneticPr fontId="1"/>
  </si>
  <si>
    <t>合計
kN/m</t>
    <rPh sb="0" eb="2">
      <t>ゴウケイ</t>
    </rPh>
    <phoneticPr fontId="1"/>
  </si>
  <si>
    <t>水平震度</t>
    <rPh sb="0" eb="2">
      <t>スイヘイ</t>
    </rPh>
    <rPh sb="2" eb="4">
      <t>シンド</t>
    </rPh>
    <phoneticPr fontId="1"/>
  </si>
  <si>
    <t>地震時慣性力
kN/m</t>
    <rPh sb="0" eb="2">
      <t>ジシン</t>
    </rPh>
    <rPh sb="2" eb="3">
      <t>トキ</t>
    </rPh>
    <rPh sb="3" eb="5">
      <t>カンセイ</t>
    </rPh>
    <rPh sb="5" eb="6">
      <t>リョク</t>
    </rPh>
    <phoneticPr fontId="1"/>
  </si>
  <si>
    <r>
      <t>K</t>
    </r>
    <r>
      <rPr>
        <vertAlign val="subscript"/>
        <sz val="11"/>
        <color theme="1"/>
        <rFont val="ＭＳ 明朝"/>
        <family val="1"/>
        <charset val="128"/>
      </rPr>
      <t>hg</t>
    </r>
    <phoneticPr fontId="1"/>
  </si>
  <si>
    <r>
      <t>k</t>
    </r>
    <r>
      <rPr>
        <vertAlign val="subscript"/>
        <sz val="11"/>
        <color theme="1"/>
        <rFont val="ＭＳ 明朝"/>
        <family val="1"/>
        <charset val="128"/>
      </rPr>
      <t>Ⅰhg</t>
    </r>
    <phoneticPr fontId="1"/>
  </si>
  <si>
    <r>
      <t>k</t>
    </r>
    <r>
      <rPr>
        <vertAlign val="subscript"/>
        <sz val="11"/>
        <color theme="1"/>
        <rFont val="ＭＳ 明朝"/>
        <family val="1"/>
        <charset val="128"/>
      </rPr>
      <t>Ⅱhg</t>
    </r>
    <phoneticPr fontId="1"/>
  </si>
  <si>
    <t>壁(地上部)</t>
    <rPh sb="0" eb="1">
      <t>カベ</t>
    </rPh>
    <rPh sb="2" eb="4">
      <t>チジョウ</t>
    </rPh>
    <rPh sb="4" eb="5">
      <t>ブ</t>
    </rPh>
    <phoneticPr fontId="1"/>
  </si>
  <si>
    <t>地震時レベル2 タイプⅠ</t>
    <rPh sb="0" eb="2">
      <t>ジシン</t>
    </rPh>
    <rPh sb="2" eb="3">
      <t>トキ</t>
    </rPh>
    <phoneticPr fontId="1"/>
  </si>
  <si>
    <t>地震時レベル2 タイプⅡ</t>
    <rPh sb="0" eb="2">
      <t>ジシン</t>
    </rPh>
    <rPh sb="2" eb="3">
      <t>トキ</t>
    </rPh>
    <phoneticPr fontId="1"/>
  </si>
  <si>
    <t>7-7．揚圧力</t>
    <rPh sb="4" eb="5">
      <t>ヨウ</t>
    </rPh>
    <rPh sb="5" eb="7">
      <t>アツリョク</t>
    </rPh>
    <phoneticPr fontId="1"/>
  </si>
  <si>
    <t>躯体より水位が低いので揚圧力は0</t>
    <rPh sb="0" eb="2">
      <t>クタイ</t>
    </rPh>
    <rPh sb="4" eb="6">
      <t>スイイ</t>
    </rPh>
    <rPh sb="7" eb="8">
      <t>ヒク</t>
    </rPh>
    <rPh sb="11" eb="12">
      <t>ヨウ</t>
    </rPh>
    <rPh sb="12" eb="14">
      <t>アツリョク</t>
    </rPh>
    <phoneticPr fontId="1"/>
  </si>
  <si>
    <t>８．荷重組合</t>
    <phoneticPr fontId="1"/>
  </si>
  <si>
    <t>8-1．常時</t>
    <rPh sb="4" eb="6">
      <t>ジョウジ</t>
    </rPh>
    <phoneticPr fontId="1"/>
  </si>
  <si>
    <t>パターン1</t>
    <phoneticPr fontId="1"/>
  </si>
  <si>
    <t>固定荷重</t>
    <rPh sb="0" eb="2">
      <t>コテイ</t>
    </rPh>
    <rPh sb="2" eb="4">
      <t>カジュウ</t>
    </rPh>
    <phoneticPr fontId="1"/>
  </si>
  <si>
    <t xml:space="preserve">  ×1</t>
    <phoneticPr fontId="1"/>
  </si>
  <si>
    <t>積載荷重</t>
    <rPh sb="0" eb="2">
      <t>セキサイ</t>
    </rPh>
    <rPh sb="2" eb="4">
      <t>カジュウ</t>
    </rPh>
    <phoneticPr fontId="1"/>
  </si>
  <si>
    <t>土圧・外水圧(常時)</t>
    <rPh sb="0" eb="1">
      <t>ツチ</t>
    </rPh>
    <rPh sb="1" eb="2">
      <t>アツ</t>
    </rPh>
    <rPh sb="3" eb="4">
      <t>ソト</t>
    </rPh>
    <rPh sb="4" eb="6">
      <t>スイアツ</t>
    </rPh>
    <rPh sb="7" eb="9">
      <t>ジョウジ</t>
    </rPh>
    <phoneticPr fontId="1"/>
  </si>
  <si>
    <t>内水圧</t>
    <rPh sb="0" eb="2">
      <t>ナイスイ</t>
    </rPh>
    <rPh sb="2" eb="3">
      <t>アツ</t>
    </rPh>
    <phoneticPr fontId="1"/>
  </si>
  <si>
    <t>揚圧力</t>
    <rPh sb="0" eb="1">
      <t>ヨウ</t>
    </rPh>
    <rPh sb="1" eb="3">
      <t>アツリョク</t>
    </rPh>
    <phoneticPr fontId="1"/>
  </si>
  <si>
    <t>パターン2</t>
    <phoneticPr fontId="1"/>
  </si>
  <si>
    <t>8-2．レベル1地震時</t>
    <rPh sb="8" eb="10">
      <t>ジシン</t>
    </rPh>
    <rPh sb="10" eb="11">
      <t>ジ</t>
    </rPh>
    <phoneticPr fontId="1"/>
  </si>
  <si>
    <t>パターン3</t>
    <phoneticPr fontId="1"/>
  </si>
  <si>
    <t>×1/1.5</t>
    <phoneticPr fontId="1"/>
  </si>
  <si>
    <t>L1地震時の許容応力度は、常時の1.5倍であるので、あらかじめ実応力に1/1.5倍しておく。</t>
    <rPh sb="2" eb="4">
      <t>ジシン</t>
    </rPh>
    <rPh sb="4" eb="5">
      <t>トキ</t>
    </rPh>
    <rPh sb="6" eb="8">
      <t>キョヨウ</t>
    </rPh>
    <rPh sb="8" eb="10">
      <t>オウリョク</t>
    </rPh>
    <rPh sb="10" eb="11">
      <t>ド</t>
    </rPh>
    <rPh sb="13" eb="15">
      <t>ジョウジ</t>
    </rPh>
    <rPh sb="19" eb="20">
      <t>バイ</t>
    </rPh>
    <rPh sb="31" eb="32">
      <t>ジツ</t>
    </rPh>
    <rPh sb="32" eb="34">
      <t>オウリョク</t>
    </rPh>
    <rPh sb="40" eb="41">
      <t>バイ</t>
    </rPh>
    <phoneticPr fontId="1"/>
  </si>
  <si>
    <t>土圧・外水圧(L1)</t>
    <rPh sb="0" eb="1">
      <t>ツチ</t>
    </rPh>
    <rPh sb="1" eb="2">
      <t>アツ</t>
    </rPh>
    <rPh sb="3" eb="4">
      <t>ソト</t>
    </rPh>
    <rPh sb="4" eb="6">
      <t>スイアツ</t>
    </rPh>
    <phoneticPr fontId="1"/>
  </si>
  <si>
    <t>動水圧(L1)</t>
    <rPh sb="0" eb="1">
      <t>ドウ</t>
    </rPh>
    <rPh sb="1" eb="2">
      <t>ミズ</t>
    </rPh>
    <rPh sb="2" eb="3">
      <t>アツ</t>
    </rPh>
    <phoneticPr fontId="1"/>
  </si>
  <si>
    <t>慣性力(L1)</t>
    <rPh sb="0" eb="2">
      <t>カンセイ</t>
    </rPh>
    <rPh sb="2" eb="3">
      <t>リョク</t>
    </rPh>
    <phoneticPr fontId="1"/>
  </si>
  <si>
    <t>パターン4</t>
    <phoneticPr fontId="1"/>
  </si>
  <si>
    <t>L1地震時の許容応力度は、常時の1.5倍であるので、あらかじめ実応力に1/1.5倍しておく。</t>
    <phoneticPr fontId="1"/>
  </si>
  <si>
    <t>8-3．レベル2地震時</t>
    <rPh sb="8" eb="10">
      <t>ジシン</t>
    </rPh>
    <rPh sb="10" eb="11">
      <t>ジ</t>
    </rPh>
    <phoneticPr fontId="1"/>
  </si>
  <si>
    <t>パターン5</t>
    <phoneticPr fontId="1"/>
  </si>
  <si>
    <t xml:space="preserve">  ×1</t>
    <phoneticPr fontId="1"/>
  </si>
  <si>
    <t>土圧・外水圧(L2)</t>
    <rPh sb="0" eb="1">
      <t>ツチ</t>
    </rPh>
    <rPh sb="1" eb="2">
      <t>アツ</t>
    </rPh>
    <rPh sb="3" eb="4">
      <t>ソト</t>
    </rPh>
    <rPh sb="4" eb="6">
      <t>スイアツ</t>
    </rPh>
    <phoneticPr fontId="1"/>
  </si>
  <si>
    <t>動水圧(L2)</t>
    <rPh sb="0" eb="1">
      <t>ドウ</t>
    </rPh>
    <rPh sb="1" eb="2">
      <t>ミズ</t>
    </rPh>
    <rPh sb="2" eb="3">
      <t>アツ</t>
    </rPh>
    <phoneticPr fontId="1"/>
  </si>
  <si>
    <t>慣性力(L2)</t>
    <rPh sb="0" eb="2">
      <t>カンセイ</t>
    </rPh>
    <rPh sb="2" eb="3">
      <t>リョク</t>
    </rPh>
    <phoneticPr fontId="1"/>
  </si>
  <si>
    <t>パターン6</t>
    <phoneticPr fontId="1"/>
  </si>
  <si>
    <t>①</t>
  </si>
  <si>
    <t>②</t>
  </si>
  <si>
    <t>M,S,Nがそれぞれいる。</t>
  </si>
  <si>
    <t>以上のパターンで骨組み解析を行う。</t>
    <rPh sb="0" eb="2">
      <t>イジョウ</t>
    </rPh>
    <rPh sb="8" eb="10">
      <t>ホネグ</t>
    </rPh>
    <rPh sb="11" eb="13">
      <t>カイセキ</t>
    </rPh>
    <rPh sb="14" eb="15">
      <t>オコナ</t>
    </rPh>
    <phoneticPr fontId="1"/>
  </si>
  <si>
    <t>手順としては以下のとおり</t>
    <rPh sb="0" eb="2">
      <t>テジュン</t>
    </rPh>
    <rPh sb="6" eb="8">
      <t>イカ</t>
    </rPh>
    <phoneticPr fontId="1"/>
  </si>
  <si>
    <t>パターン1～4をそれぞれ骨組解析を行い、各要素の最大断面力(絶対値)を求める。</t>
    <rPh sb="12" eb="14">
      <t>ホネグ</t>
    </rPh>
    <rPh sb="14" eb="16">
      <t>カイセキ</t>
    </rPh>
    <rPh sb="17" eb="18">
      <t>オコナ</t>
    </rPh>
    <rPh sb="20" eb="23">
      <t>カクヨウソ</t>
    </rPh>
    <rPh sb="24" eb="26">
      <t>サイダイ</t>
    </rPh>
    <rPh sb="26" eb="28">
      <t>ダンメン</t>
    </rPh>
    <rPh sb="28" eb="29">
      <t>リョク</t>
    </rPh>
    <rPh sb="30" eb="33">
      <t>ゼッタイチ</t>
    </rPh>
    <rPh sb="35" eb="36">
      <t>モト</t>
    </rPh>
    <phoneticPr fontId="1"/>
  </si>
  <si>
    <t>MmaxとMminの大きい方(パターン1～4の中の)</t>
    <rPh sb="10" eb="11">
      <t>オオ</t>
    </rPh>
    <rPh sb="13" eb="14">
      <t>ホウ</t>
    </rPh>
    <rPh sb="23" eb="24">
      <t>ナカ</t>
    </rPh>
    <phoneticPr fontId="1"/>
  </si>
  <si>
    <t>SmaxとSminの大きい方(パターン1～4の中の)</t>
    <rPh sb="10" eb="11">
      <t>オオ</t>
    </rPh>
    <rPh sb="13" eb="14">
      <t>ホウ</t>
    </rPh>
    <phoneticPr fontId="1"/>
  </si>
  <si>
    <t>パターン5、6をそれぞれ骨組解析を行い、各パターンにおける断面力を求める。</t>
    <rPh sb="12" eb="13">
      <t>ホネ</t>
    </rPh>
    <rPh sb="13" eb="14">
      <t>クミ</t>
    </rPh>
    <rPh sb="14" eb="16">
      <t>カイセキ</t>
    </rPh>
    <rPh sb="17" eb="18">
      <t>オコナ</t>
    </rPh>
    <rPh sb="20" eb="21">
      <t>カク</t>
    </rPh>
    <rPh sb="29" eb="31">
      <t>ダンメン</t>
    </rPh>
    <rPh sb="31" eb="32">
      <t>リョク</t>
    </rPh>
    <rPh sb="33" eb="34">
      <t>モト</t>
    </rPh>
    <phoneticPr fontId="1"/>
  </si>
  <si>
    <t>９．骨組解析</t>
    <rPh sb="2" eb="4">
      <t>ホネグ</t>
    </rPh>
    <rPh sb="4" eb="6">
      <t>カイセキ</t>
    </rPh>
    <phoneticPr fontId="1"/>
  </si>
  <si>
    <t>松杭</t>
    <rPh sb="0" eb="1">
      <t>マツ</t>
    </rPh>
    <rPh sb="1" eb="2">
      <t>クイ</t>
    </rPh>
    <phoneticPr fontId="1"/>
  </si>
  <si>
    <t>9-1．解析図</t>
    <phoneticPr fontId="1"/>
  </si>
  <si>
    <t>1.7m</t>
    <phoneticPr fontId="1"/>
  </si>
  <si>
    <t>0.3m</t>
    <phoneticPr fontId="1"/>
  </si>
  <si>
    <t>0.6m</t>
    <phoneticPr fontId="1"/>
  </si>
  <si>
    <t>0.5m</t>
    <phoneticPr fontId="1"/>
  </si>
  <si>
    <t>荷重図</t>
    <rPh sb="0" eb="2">
      <t>カジュウ</t>
    </rPh>
    <rPh sb="2" eb="3">
      <t>ズ</t>
    </rPh>
    <phoneticPr fontId="1"/>
  </si>
  <si>
    <t>9-2．パターン1</t>
    <phoneticPr fontId="1"/>
  </si>
  <si>
    <t>b)</t>
    <phoneticPr fontId="1"/>
  </si>
  <si>
    <t>解析結果(せん断)</t>
    <rPh sb="0" eb="2">
      <t>カイセキ</t>
    </rPh>
    <rPh sb="2" eb="4">
      <t>ケッカ</t>
    </rPh>
    <rPh sb="7" eb="8">
      <t>ダン</t>
    </rPh>
    <phoneticPr fontId="1"/>
  </si>
  <si>
    <t>解析結果(モーメント)</t>
    <rPh sb="0" eb="2">
      <t>カイセキ</t>
    </rPh>
    <rPh sb="2" eb="4">
      <t>ケッカ</t>
    </rPh>
    <phoneticPr fontId="1"/>
  </si>
  <si>
    <t>9-3．パターン2</t>
    <phoneticPr fontId="1"/>
  </si>
  <si>
    <t>9-4．パターン3</t>
    <phoneticPr fontId="1"/>
  </si>
  <si>
    <t>9-5．パターン4</t>
    <phoneticPr fontId="1"/>
  </si>
  <si>
    <t>9-6．パターン5(タイプⅠ)</t>
    <phoneticPr fontId="1"/>
  </si>
  <si>
    <t>9-7．パターン5(タイプⅡ)</t>
    <phoneticPr fontId="1"/>
  </si>
  <si>
    <t>9-8．パターン6(タイプⅠ)</t>
    <phoneticPr fontId="1"/>
  </si>
  <si>
    <t>9-9．パターン6(タイプⅡ)</t>
    <phoneticPr fontId="1"/>
  </si>
  <si>
    <t>9-10．各節点での最大せん断図(常時及びレベル1地震時)</t>
    <rPh sb="5" eb="6">
      <t>カク</t>
    </rPh>
    <rPh sb="6" eb="8">
      <t>セッテン</t>
    </rPh>
    <rPh sb="10" eb="12">
      <t>サイダイ</t>
    </rPh>
    <rPh sb="14" eb="15">
      <t>ダン</t>
    </rPh>
    <rPh sb="15" eb="16">
      <t>ズ</t>
    </rPh>
    <rPh sb="17" eb="19">
      <t>ジョウジ</t>
    </rPh>
    <rPh sb="19" eb="20">
      <t>オヨ</t>
    </rPh>
    <rPh sb="25" eb="27">
      <t>ジシン</t>
    </rPh>
    <rPh sb="27" eb="28">
      <t>ジ</t>
    </rPh>
    <phoneticPr fontId="1"/>
  </si>
  <si>
    <t>9-11．各節点での最小せん断図(常時及びレベル1地震時)</t>
    <rPh sb="10" eb="12">
      <t>サイショウ</t>
    </rPh>
    <rPh sb="14" eb="15">
      <t>ダン</t>
    </rPh>
    <rPh sb="15" eb="16">
      <t>ズ</t>
    </rPh>
    <rPh sb="17" eb="19">
      <t>ジョウジ</t>
    </rPh>
    <rPh sb="19" eb="20">
      <t>オヨ</t>
    </rPh>
    <rPh sb="25" eb="27">
      <t>ジシン</t>
    </rPh>
    <rPh sb="27" eb="28">
      <t>ジ</t>
    </rPh>
    <phoneticPr fontId="1"/>
  </si>
  <si>
    <t>9-12．各節点での最大曲げモーメント図(常時及びレベル1地震時)</t>
    <rPh sb="10" eb="12">
      <t>サイダイ</t>
    </rPh>
    <rPh sb="12" eb="13">
      <t>マ</t>
    </rPh>
    <rPh sb="19" eb="20">
      <t>ズ</t>
    </rPh>
    <rPh sb="21" eb="23">
      <t>ジョウジ</t>
    </rPh>
    <rPh sb="23" eb="24">
      <t>オヨ</t>
    </rPh>
    <rPh sb="29" eb="31">
      <t>ジシン</t>
    </rPh>
    <rPh sb="31" eb="32">
      <t>ジ</t>
    </rPh>
    <phoneticPr fontId="1"/>
  </si>
  <si>
    <t>9-13．各節点での最小曲げモーメント図(常時及びレベル1地震時)</t>
    <rPh sb="10" eb="12">
      <t>サイショウ</t>
    </rPh>
    <rPh sb="12" eb="13">
      <t>マ</t>
    </rPh>
    <rPh sb="19" eb="20">
      <t>ズ</t>
    </rPh>
    <rPh sb="21" eb="23">
      <t>ジョウジ</t>
    </rPh>
    <rPh sb="23" eb="24">
      <t>オヨ</t>
    </rPh>
    <rPh sb="29" eb="31">
      <t>ジシン</t>
    </rPh>
    <rPh sb="31" eb="32">
      <t>ジ</t>
    </rPh>
    <phoneticPr fontId="1"/>
  </si>
  <si>
    <t>9-14．各節点での最大せん断図(レベル2地震時)</t>
    <rPh sb="10" eb="12">
      <t>サイダイ</t>
    </rPh>
    <rPh sb="14" eb="15">
      <t>ダン</t>
    </rPh>
    <rPh sb="15" eb="16">
      <t>ズ</t>
    </rPh>
    <rPh sb="21" eb="23">
      <t>ジシン</t>
    </rPh>
    <rPh sb="23" eb="24">
      <t>ジ</t>
    </rPh>
    <phoneticPr fontId="1"/>
  </si>
  <si>
    <t>9-15．各節点での最小せん断図(レベル2地震時)</t>
    <rPh sb="10" eb="12">
      <t>サイショウ</t>
    </rPh>
    <rPh sb="14" eb="15">
      <t>ダン</t>
    </rPh>
    <rPh sb="15" eb="16">
      <t>ズ</t>
    </rPh>
    <rPh sb="21" eb="23">
      <t>ジシン</t>
    </rPh>
    <rPh sb="23" eb="24">
      <t>ジ</t>
    </rPh>
    <phoneticPr fontId="1"/>
  </si>
  <si>
    <t>9-16．各節点での最大曲げモーメント図(レベル2地震時)</t>
    <rPh sb="10" eb="12">
      <t>サイダイ</t>
    </rPh>
    <rPh sb="12" eb="13">
      <t>マ</t>
    </rPh>
    <rPh sb="19" eb="20">
      <t>ズ</t>
    </rPh>
    <rPh sb="25" eb="27">
      <t>ジシン</t>
    </rPh>
    <rPh sb="27" eb="28">
      <t>ジ</t>
    </rPh>
    <phoneticPr fontId="1"/>
  </si>
  <si>
    <t>9-17．各節点での最小曲げモーメント図(レベル2地震時)</t>
    <rPh sb="10" eb="12">
      <t>サイショウ</t>
    </rPh>
    <rPh sb="12" eb="13">
      <t>マ</t>
    </rPh>
    <rPh sb="19" eb="20">
      <t>ズ</t>
    </rPh>
    <rPh sb="25" eb="27">
      <t>ジシン</t>
    </rPh>
    <rPh sb="27" eb="28">
      <t>ジ</t>
    </rPh>
    <phoneticPr fontId="1"/>
  </si>
  <si>
    <t>１０．応力度の計算(常時及びレベル1地震動)</t>
    <rPh sb="3" eb="5">
      <t>オウリョク</t>
    </rPh>
    <rPh sb="5" eb="6">
      <t>ド</t>
    </rPh>
    <rPh sb="7" eb="9">
      <t>ケイサン</t>
    </rPh>
    <rPh sb="10" eb="12">
      <t>ジョウジ</t>
    </rPh>
    <rPh sb="12" eb="13">
      <t>オヨ</t>
    </rPh>
    <rPh sb="18" eb="21">
      <t>ジシンドウ</t>
    </rPh>
    <phoneticPr fontId="1"/>
  </si>
  <si>
    <t>スラブにおいては、軸力を考慮しないとする。(軸力N=0を入力する。)</t>
    <rPh sb="9" eb="10">
      <t>ジク</t>
    </rPh>
    <rPh sb="10" eb="11">
      <t>リョク</t>
    </rPh>
    <rPh sb="12" eb="14">
      <t>コウリョ</t>
    </rPh>
    <rPh sb="22" eb="23">
      <t>ジク</t>
    </rPh>
    <rPh sb="23" eb="24">
      <t>リョク</t>
    </rPh>
    <rPh sb="28" eb="30">
      <t>ニュウリョク</t>
    </rPh>
    <phoneticPr fontId="1"/>
  </si>
  <si>
    <t>形状名称</t>
    <rPh sb="0" eb="2">
      <t>ケイジョウ</t>
    </rPh>
    <rPh sb="2" eb="4">
      <t>メイショウ</t>
    </rPh>
    <phoneticPr fontId="1"/>
  </si>
  <si>
    <t>No.1  矩形</t>
    <rPh sb="6" eb="8">
      <t>クケイ</t>
    </rPh>
    <phoneticPr fontId="1"/>
  </si>
  <si>
    <t>No.2  矩形</t>
    <rPh sb="6" eb="8">
      <t>クケイ</t>
    </rPh>
    <phoneticPr fontId="1"/>
  </si>
  <si>
    <t>No.3  矩形</t>
    <rPh sb="6" eb="8">
      <t>クケイ</t>
    </rPh>
    <phoneticPr fontId="1"/>
  </si>
  <si>
    <t>No.4  矩形</t>
    <rPh sb="6" eb="8">
      <t>クケイ</t>
    </rPh>
    <phoneticPr fontId="1"/>
  </si>
  <si>
    <t>タイトル</t>
    <phoneticPr fontId="1"/>
  </si>
  <si>
    <t>(外側)</t>
    <rPh sb="1" eb="3">
      <t>ソトガワ</t>
    </rPh>
    <phoneticPr fontId="1"/>
  </si>
  <si>
    <t>(内側)</t>
    <rPh sb="1" eb="2">
      <t>ウチ</t>
    </rPh>
    <rPh sb="2" eb="3">
      <t>ガワ</t>
    </rPh>
    <phoneticPr fontId="1"/>
  </si>
  <si>
    <t>断面寸法</t>
    <rPh sb="0" eb="2">
      <t>ダンメン</t>
    </rPh>
    <rPh sb="2" eb="4">
      <t>スンポウ</t>
    </rPh>
    <phoneticPr fontId="1"/>
  </si>
  <si>
    <t>H</t>
    <phoneticPr fontId="1"/>
  </si>
  <si>
    <t>(m)</t>
    <phoneticPr fontId="1"/>
  </si>
  <si>
    <t>断面力</t>
    <rPh sb="0" eb="2">
      <t>ダンメン</t>
    </rPh>
    <rPh sb="2" eb="3">
      <t>リョク</t>
    </rPh>
    <phoneticPr fontId="1"/>
  </si>
  <si>
    <t>M</t>
    <phoneticPr fontId="1"/>
  </si>
  <si>
    <t>kN.m</t>
    <phoneticPr fontId="1"/>
  </si>
  <si>
    <t>N</t>
    <phoneticPr fontId="1"/>
  </si>
  <si>
    <t>kN</t>
    <phoneticPr fontId="1"/>
  </si>
  <si>
    <t>S</t>
    <phoneticPr fontId="1"/>
  </si>
  <si>
    <t>鉄筋かぶり</t>
    <rPh sb="0" eb="2">
      <t>テッキン</t>
    </rPh>
    <phoneticPr fontId="1"/>
  </si>
  <si>
    <t>t</t>
    <phoneticPr fontId="1"/>
  </si>
  <si>
    <t>鉄筋量</t>
    <rPh sb="0" eb="2">
      <t>テッキン</t>
    </rPh>
    <rPh sb="2" eb="3">
      <t>リョウ</t>
    </rPh>
    <phoneticPr fontId="1"/>
  </si>
  <si>
    <t>As</t>
    <phoneticPr fontId="1"/>
  </si>
  <si>
    <t>(cm2)</t>
    <phoneticPr fontId="1"/>
  </si>
  <si>
    <t>-D</t>
    <phoneticPr fontId="1"/>
  </si>
  <si>
    <t>応力度</t>
    <rPh sb="0" eb="2">
      <t>オウリョク</t>
    </rPh>
    <rPh sb="2" eb="3">
      <t>ド</t>
    </rPh>
    <phoneticPr fontId="1"/>
  </si>
  <si>
    <t>σc</t>
    <phoneticPr fontId="1"/>
  </si>
  <si>
    <t>N/mm2</t>
    <phoneticPr fontId="1"/>
  </si>
  <si>
    <t>σs</t>
    <phoneticPr fontId="1"/>
  </si>
  <si>
    <t>σsa</t>
    <phoneticPr fontId="1"/>
  </si>
  <si>
    <t>平均τm</t>
    <rPh sb="0" eb="2">
      <t>ヘイキン</t>
    </rPh>
    <phoneticPr fontId="1"/>
  </si>
  <si>
    <t>中立軸</t>
    <rPh sb="0" eb="2">
      <t>チュウリツ</t>
    </rPh>
    <rPh sb="2" eb="3">
      <t>ジク</t>
    </rPh>
    <phoneticPr fontId="1"/>
  </si>
  <si>
    <t>x</t>
    <phoneticPr fontId="1"/>
  </si>
  <si>
    <t>m</t>
    <phoneticPr fontId="1"/>
  </si>
  <si>
    <t>ヤング係数比</t>
    <rPh sb="3" eb="5">
      <t>ケイスウ</t>
    </rPh>
    <rPh sb="5" eb="6">
      <t>ヒ</t>
    </rPh>
    <phoneticPr fontId="1"/>
  </si>
  <si>
    <t>n</t>
    <phoneticPr fontId="1"/>
  </si>
  <si>
    <t>σca</t>
    <phoneticPr fontId="1"/>
  </si>
  <si>
    <t>σsa</t>
    <phoneticPr fontId="1"/>
  </si>
  <si>
    <t>n</t>
    <phoneticPr fontId="1"/>
  </si>
  <si>
    <t>=</t>
    <phoneticPr fontId="1"/>
  </si>
  <si>
    <t>=</t>
    <phoneticPr fontId="1"/>
  </si>
  <si>
    <t>M：曲げモーメント</t>
    <rPh sb="2" eb="3">
      <t>マ</t>
    </rPh>
    <phoneticPr fontId="1"/>
  </si>
  <si>
    <t>N：軸力</t>
    <rPh sb="2" eb="3">
      <t>ジク</t>
    </rPh>
    <rPh sb="3" eb="4">
      <t>リョク</t>
    </rPh>
    <phoneticPr fontId="1"/>
  </si>
  <si>
    <t>S：せん断力</t>
    <rPh sb="4" eb="6">
      <t>ダ</t>
    </rPh>
    <phoneticPr fontId="1"/>
  </si>
  <si>
    <t>d：有効高</t>
    <rPh sb="2" eb="4">
      <t>ユウコウ</t>
    </rPh>
    <rPh sb="4" eb="5">
      <t>タカ</t>
    </rPh>
    <phoneticPr fontId="1"/>
  </si>
  <si>
    <t>As：鉄筋量(引張側)</t>
    <rPh sb="3" eb="5">
      <t>テッキン</t>
    </rPh>
    <rPh sb="5" eb="6">
      <t>リョウ</t>
    </rPh>
    <rPh sb="7" eb="8">
      <t>ヒ</t>
    </rPh>
    <rPh sb="8" eb="9">
      <t>ハ</t>
    </rPh>
    <rPh sb="9" eb="10">
      <t>ガワ</t>
    </rPh>
    <phoneticPr fontId="1"/>
  </si>
  <si>
    <t>σc：コンクリート圧縮応力度</t>
    <rPh sb="9" eb="11">
      <t>アッシュク</t>
    </rPh>
    <rPh sb="11" eb="13">
      <t>オウリョク</t>
    </rPh>
    <rPh sb="13" eb="14">
      <t>ド</t>
    </rPh>
    <phoneticPr fontId="1"/>
  </si>
  <si>
    <t>σca：コンクリート許容曲げ圧縮応力度</t>
    <rPh sb="10" eb="12">
      <t>キョヨウ</t>
    </rPh>
    <rPh sb="12" eb="13">
      <t>マ</t>
    </rPh>
    <rPh sb="14" eb="16">
      <t>アッシュク</t>
    </rPh>
    <rPh sb="16" eb="18">
      <t>オウリョク</t>
    </rPh>
    <rPh sb="18" eb="19">
      <t>ド</t>
    </rPh>
    <phoneticPr fontId="1"/>
  </si>
  <si>
    <t>σs：鉄筋引張応力度</t>
    <rPh sb="3" eb="5">
      <t>テッキン</t>
    </rPh>
    <rPh sb="5" eb="6">
      <t>ヒ</t>
    </rPh>
    <rPh sb="6" eb="7">
      <t>ハ</t>
    </rPh>
    <rPh sb="7" eb="9">
      <t>オウリョク</t>
    </rPh>
    <rPh sb="9" eb="10">
      <t>ド</t>
    </rPh>
    <phoneticPr fontId="1"/>
  </si>
  <si>
    <t>σsa：鉄筋許容引張応力度</t>
    <rPh sb="4" eb="6">
      <t>テッキン</t>
    </rPh>
    <rPh sb="6" eb="8">
      <t>キョヨウ</t>
    </rPh>
    <rPh sb="8" eb="12">
      <t>ヒッ</t>
    </rPh>
    <rPh sb="12" eb="13">
      <t>ド</t>
    </rPh>
    <phoneticPr fontId="1"/>
  </si>
  <si>
    <t>τm：平均せん断応力度</t>
    <rPh sb="3" eb="5">
      <t>ヘイキン</t>
    </rPh>
    <rPh sb="8" eb="10">
      <t>オウリョク</t>
    </rPh>
    <rPh sb="10" eb="11">
      <t>ド</t>
    </rPh>
    <phoneticPr fontId="1"/>
  </si>
  <si>
    <t>壁</t>
    <rPh sb="0" eb="1">
      <t>ヘキ</t>
    </rPh>
    <phoneticPr fontId="1"/>
  </si>
  <si>
    <t>断面照査位置</t>
    <rPh sb="0" eb="2">
      <t>ダンメン</t>
    </rPh>
    <rPh sb="2" eb="4">
      <t>ショウサ</t>
    </rPh>
    <rPh sb="4" eb="6">
      <t>イチ</t>
    </rPh>
    <phoneticPr fontId="1"/>
  </si>
  <si>
    <t>終局耐力せん断力</t>
    <rPh sb="0" eb="2">
      <t>シュウキョク</t>
    </rPh>
    <rPh sb="2" eb="4">
      <t>タイリョク</t>
    </rPh>
    <phoneticPr fontId="1"/>
  </si>
  <si>
    <t>破壊モード判定</t>
    <rPh sb="0" eb="2">
      <t>ハカイ</t>
    </rPh>
    <rPh sb="5" eb="7">
      <t>ハンテイ</t>
    </rPh>
    <phoneticPr fontId="1"/>
  </si>
  <si>
    <t>コンクリート γc</t>
    <phoneticPr fontId="1"/>
  </si>
  <si>
    <t>コンクリート γc</t>
    <phoneticPr fontId="1"/>
  </si>
  <si>
    <t>鉄筋 γs</t>
    <rPh sb="0" eb="2">
      <t>テッキン</t>
    </rPh>
    <phoneticPr fontId="1"/>
  </si>
  <si>
    <t>部材係数</t>
    <rPh sb="0" eb="2">
      <t>ブザイ</t>
    </rPh>
    <rPh sb="2" eb="4">
      <t>ケイスウ</t>
    </rPh>
    <phoneticPr fontId="1"/>
  </si>
  <si>
    <t>曲げ・軸力</t>
    <rPh sb="0" eb="1">
      <t>マ</t>
    </rPh>
    <rPh sb="3" eb="4">
      <t>ジク</t>
    </rPh>
    <rPh sb="4" eb="5">
      <t>リョク</t>
    </rPh>
    <phoneticPr fontId="1"/>
  </si>
  <si>
    <t>γb</t>
    <phoneticPr fontId="1"/>
  </si>
  <si>
    <t>せん断</t>
    <rPh sb="2" eb="3">
      <t>ダ</t>
    </rPh>
    <phoneticPr fontId="1"/>
  </si>
  <si>
    <t>コンクリート</t>
    <phoneticPr fontId="1"/>
  </si>
  <si>
    <t>構造物係数 γi</t>
    <rPh sb="0" eb="2">
      <t>コウゾウ</t>
    </rPh>
    <rPh sb="2" eb="3">
      <t>ブツ</t>
    </rPh>
    <rPh sb="3" eb="5">
      <t>ケイスウ</t>
    </rPh>
    <phoneticPr fontId="1"/>
  </si>
  <si>
    <t>作用断面力</t>
    <rPh sb="0" eb="2">
      <t>サヨウ</t>
    </rPh>
    <rPh sb="2" eb="4">
      <t>ダンメン</t>
    </rPh>
    <rPh sb="4" eb="5">
      <t>リョク</t>
    </rPh>
    <phoneticPr fontId="1"/>
  </si>
  <si>
    <t>曲げモーメント</t>
    <rPh sb="0" eb="1">
      <t>マ</t>
    </rPh>
    <phoneticPr fontId="1"/>
  </si>
  <si>
    <t>Md</t>
    <phoneticPr fontId="1"/>
  </si>
  <si>
    <t>kN・m</t>
    <phoneticPr fontId="1"/>
  </si>
  <si>
    <t>軸力</t>
    <rPh sb="0" eb="1">
      <t>ジク</t>
    </rPh>
    <rPh sb="1" eb="2">
      <t>リョク</t>
    </rPh>
    <phoneticPr fontId="1"/>
  </si>
  <si>
    <t>N'd</t>
    <phoneticPr fontId="1"/>
  </si>
  <si>
    <t>kN</t>
    <phoneticPr fontId="1"/>
  </si>
  <si>
    <t>せん断力</t>
    <phoneticPr fontId="1"/>
  </si>
  <si>
    <t>Vd</t>
    <phoneticPr fontId="1"/>
  </si>
  <si>
    <t>断面形状</t>
    <rPh sb="0" eb="2">
      <t>ダンメン</t>
    </rPh>
    <rPh sb="2" eb="4">
      <t>ケイジョウ</t>
    </rPh>
    <phoneticPr fontId="1"/>
  </si>
  <si>
    <t>幅</t>
    <rPh sb="0" eb="1">
      <t>ハバ</t>
    </rPh>
    <phoneticPr fontId="1"/>
  </si>
  <si>
    <t>b</t>
    <phoneticPr fontId="1"/>
  </si>
  <si>
    <t>mm</t>
    <phoneticPr fontId="1"/>
  </si>
  <si>
    <t>mm</t>
    <phoneticPr fontId="1"/>
  </si>
  <si>
    <t>高さ</t>
    <rPh sb="0" eb="1">
      <t>タカ</t>
    </rPh>
    <phoneticPr fontId="1"/>
  </si>
  <si>
    <t>h</t>
    <phoneticPr fontId="1"/>
  </si>
  <si>
    <t>mm</t>
    <phoneticPr fontId="1"/>
  </si>
  <si>
    <t>圧縮鉄筋被り</t>
    <rPh sb="0" eb="2">
      <t>アッシュク</t>
    </rPh>
    <rPh sb="2" eb="4">
      <t>テッキン</t>
    </rPh>
    <rPh sb="4" eb="5">
      <t>カブ</t>
    </rPh>
    <phoneticPr fontId="1"/>
  </si>
  <si>
    <t>dc</t>
    <phoneticPr fontId="1"/>
  </si>
  <si>
    <t>dc</t>
    <phoneticPr fontId="1"/>
  </si>
  <si>
    <t>mm</t>
    <phoneticPr fontId="1"/>
  </si>
  <si>
    <t>有効高</t>
    <rPh sb="0" eb="2">
      <t>ユウコウ</t>
    </rPh>
    <rPh sb="2" eb="3">
      <t>タカ</t>
    </rPh>
    <phoneticPr fontId="1"/>
  </si>
  <si>
    <t>D13</t>
    <phoneticPr fontId="2"/>
  </si>
  <si>
    <t>曲げモーメント及び軸方向力に対する安全性の検討</t>
    <rPh sb="0" eb="1">
      <t>マ</t>
    </rPh>
    <rPh sb="7" eb="8">
      <t>オヨ</t>
    </rPh>
    <rPh sb="9" eb="10">
      <t>ジク</t>
    </rPh>
    <rPh sb="10" eb="12">
      <t>ホウコウ</t>
    </rPh>
    <rPh sb="12" eb="13">
      <t>リョク</t>
    </rPh>
    <rPh sb="14" eb="15">
      <t>タイ</t>
    </rPh>
    <rPh sb="17" eb="19">
      <t>アンゼン</t>
    </rPh>
    <rPh sb="19" eb="20">
      <t>セイ</t>
    </rPh>
    <rPh sb="21" eb="23">
      <t>ケントウ</t>
    </rPh>
    <phoneticPr fontId="1"/>
  </si>
  <si>
    <t>D16</t>
    <phoneticPr fontId="2"/>
  </si>
  <si>
    <t>鉄筋
断面積</t>
    <rPh sb="0" eb="2">
      <t>テッキン</t>
    </rPh>
    <rPh sb="3" eb="6">
      <t>ダンメンセキ</t>
    </rPh>
    <phoneticPr fontId="1"/>
  </si>
  <si>
    <t>引張鉄筋：Ast</t>
    <rPh sb="0" eb="1">
      <t>ヒ</t>
    </rPh>
    <rPh sb="1" eb="2">
      <t>ハ</t>
    </rPh>
    <rPh sb="2" eb="4">
      <t>テッキン</t>
    </rPh>
    <phoneticPr fontId="1"/>
  </si>
  <si>
    <t>本</t>
    <rPh sb="0" eb="1">
      <t>ホン</t>
    </rPh>
    <phoneticPr fontId="1"/>
  </si>
  <si>
    <t>D19</t>
    <phoneticPr fontId="2"/>
  </si>
  <si>
    <t>径</t>
    <rPh sb="0" eb="1">
      <t>ケイ</t>
    </rPh>
    <phoneticPr fontId="1"/>
  </si>
  <si>
    <t>D22</t>
    <phoneticPr fontId="2"/>
  </si>
  <si>
    <t>mm2</t>
    <phoneticPr fontId="1"/>
  </si>
  <si>
    <t>D25</t>
    <phoneticPr fontId="2"/>
  </si>
  <si>
    <t>圧縮鉄筋：Asc</t>
    <rPh sb="0" eb="2">
      <t>アッシュク</t>
    </rPh>
    <rPh sb="2" eb="4">
      <t>テッキン</t>
    </rPh>
    <phoneticPr fontId="1"/>
  </si>
  <si>
    <t>D32</t>
    <phoneticPr fontId="2"/>
  </si>
  <si>
    <t>mm2</t>
    <phoneticPr fontId="1"/>
  </si>
  <si>
    <t>コンクリートの圧縮応力度の合力</t>
    <rPh sb="7" eb="9">
      <t>アッシュク</t>
    </rPh>
    <rPh sb="9" eb="11">
      <t>オウリョク</t>
    </rPh>
    <rPh sb="11" eb="12">
      <t>ド</t>
    </rPh>
    <rPh sb="13" eb="14">
      <t>ア</t>
    </rPh>
    <rPh sb="14" eb="15">
      <t>チカラ</t>
    </rPh>
    <phoneticPr fontId="1"/>
  </si>
  <si>
    <t>C'</t>
    <phoneticPr fontId="1"/>
  </si>
  <si>
    <t>引張鉄筋の合力</t>
    <rPh sb="0" eb="1">
      <t>ヒ</t>
    </rPh>
    <rPh sb="1" eb="2">
      <t>ハ</t>
    </rPh>
    <rPh sb="2" eb="4">
      <t>テッキン</t>
    </rPh>
    <rPh sb="5" eb="7">
      <t>ゴウリョク</t>
    </rPh>
    <phoneticPr fontId="1"/>
  </si>
  <si>
    <t>Tst</t>
    <phoneticPr fontId="1"/>
  </si>
  <si>
    <t>kN</t>
    <phoneticPr fontId="1"/>
  </si>
  <si>
    <t>圧縮鉄筋の合力</t>
    <rPh sb="0" eb="2">
      <t>アッシュク</t>
    </rPh>
    <rPh sb="2" eb="4">
      <t>テッキン</t>
    </rPh>
    <rPh sb="5" eb="7">
      <t>ゴウリョク</t>
    </rPh>
    <phoneticPr fontId="1"/>
  </si>
  <si>
    <t>T'sc</t>
    <phoneticPr fontId="1"/>
  </si>
  <si>
    <t>曲げモーメント耐力</t>
    <rPh sb="0" eb="1">
      <t>マ</t>
    </rPh>
    <rPh sb="7" eb="9">
      <t>タイリョク</t>
    </rPh>
    <phoneticPr fontId="1"/>
  </si>
  <si>
    <t>Mu</t>
    <phoneticPr fontId="1"/>
  </si>
  <si>
    <t>Mu</t>
    <phoneticPr fontId="1"/>
  </si>
  <si>
    <t>kN・m</t>
    <phoneticPr fontId="1"/>
  </si>
  <si>
    <t>γi・Md/Mud</t>
    <phoneticPr fontId="1"/>
  </si>
  <si>
    <t>判定  γi・Md/Mud&lt;1.0：OK</t>
    <rPh sb="0" eb="2">
      <t>ハンテイ</t>
    </rPh>
    <phoneticPr fontId="1"/>
  </si>
  <si>
    <t>せん断力に対する安全性の検討</t>
    <rPh sb="2" eb="3">
      <t>ダン</t>
    </rPh>
    <rPh sb="3" eb="4">
      <t>リョク</t>
    </rPh>
    <rPh sb="5" eb="6">
      <t>タイ</t>
    </rPh>
    <rPh sb="8" eb="10">
      <t>アンゼン</t>
    </rPh>
    <rPh sb="10" eb="11">
      <t>セイ</t>
    </rPh>
    <rPh sb="12" eb="14">
      <t>ケントウ</t>
    </rPh>
    <phoneticPr fontId="1"/>
  </si>
  <si>
    <t>D13</t>
  </si>
  <si>
    <t>mm2</t>
    <phoneticPr fontId="1"/>
  </si>
  <si>
    <t>設計補強筋の間隔</t>
    <rPh sb="0" eb="2">
      <t>セッケイ</t>
    </rPh>
    <rPh sb="2" eb="4">
      <t>ホキョウ</t>
    </rPh>
    <rPh sb="4" eb="5">
      <t>キン</t>
    </rPh>
    <rPh sb="6" eb="8">
      <t>カンカク</t>
    </rPh>
    <phoneticPr fontId="1"/>
  </si>
  <si>
    <t>Ss</t>
    <phoneticPr fontId="1"/>
  </si>
  <si>
    <t>mm</t>
    <phoneticPr fontId="1"/>
  </si>
  <si>
    <t>せん断補強筋の設計降伏強度</t>
    <rPh sb="2" eb="3">
      <t>ダン</t>
    </rPh>
    <rPh sb="3" eb="5">
      <t>ホキョウ</t>
    </rPh>
    <rPh sb="5" eb="6">
      <t>キン</t>
    </rPh>
    <rPh sb="7" eb="9">
      <t>セッケイ</t>
    </rPh>
    <rPh sb="9" eb="11">
      <t>コウフク</t>
    </rPh>
    <rPh sb="11" eb="13">
      <t>キョウド</t>
    </rPh>
    <phoneticPr fontId="1"/>
  </si>
  <si>
    <t>fwyd</t>
    <phoneticPr fontId="1"/>
  </si>
  <si>
    <t>N/mm2</t>
    <phoneticPr fontId="1"/>
  </si>
  <si>
    <t>設計せん断耐力
Vyd=Vcd+Vsd</t>
    <rPh sb="0" eb="2">
      <t>セッケイ</t>
    </rPh>
    <rPh sb="4" eb="5">
      <t>ダン</t>
    </rPh>
    <rPh sb="5" eb="7">
      <t>タイリョク</t>
    </rPh>
    <phoneticPr fontId="1"/>
  </si>
  <si>
    <t>βd</t>
    <phoneticPr fontId="1"/>
  </si>
  <si>
    <t>βp</t>
    <phoneticPr fontId="1"/>
  </si>
  <si>
    <t>βn</t>
    <phoneticPr fontId="1"/>
  </si>
  <si>
    <t>fvcd</t>
    <phoneticPr fontId="1"/>
  </si>
  <si>
    <t>N/mm2</t>
    <phoneticPr fontId="1"/>
  </si>
  <si>
    <t>Vcd</t>
    <phoneticPr fontId="1"/>
  </si>
  <si>
    <t>Vsd</t>
    <phoneticPr fontId="1"/>
  </si>
  <si>
    <t>Vyd</t>
    <phoneticPr fontId="1"/>
  </si>
  <si>
    <t>γi・Vd/Vyd</t>
    <phoneticPr fontId="1"/>
  </si>
  <si>
    <t>判定  γi・Vd/Vyd&lt;1.0：OK</t>
    <rPh sb="0" eb="2">
      <t>ハンテイ</t>
    </rPh>
    <phoneticPr fontId="1"/>
  </si>
  <si>
    <t>破壊モードの判定</t>
    <rPh sb="0" eb="2">
      <t>ハカイ</t>
    </rPh>
    <rPh sb="6" eb="8">
      <t>ハンテイ</t>
    </rPh>
    <phoneticPr fontId="1"/>
  </si>
  <si>
    <t>L=Md/Vd</t>
    <phoneticPr fontId="1"/>
  </si>
  <si>
    <t>Vmu=Mu/L</t>
    <phoneticPr fontId="1"/>
  </si>
  <si>
    <t>γi・Vmu/Vyd</t>
    <phoneticPr fontId="1"/>
  </si>
  <si>
    <t>判定 γi・Vmu/Vyd&lt;1.0：曲げ破壊モード</t>
    <rPh sb="0" eb="2">
      <t>ハンテイ</t>
    </rPh>
    <rPh sb="18" eb="19">
      <t>マ</t>
    </rPh>
    <rPh sb="20" eb="22">
      <t>ハカイ</t>
    </rPh>
    <phoneticPr fontId="1"/>
  </si>
  <si>
    <t>鉄筋 γs</t>
  </si>
  <si>
    <t>軸力Nd</t>
    <phoneticPr fontId="1"/>
  </si>
  <si>
    <t>設計圧縮強度</t>
    <phoneticPr fontId="1"/>
  </si>
  <si>
    <t>幅b</t>
    <phoneticPr fontId="1"/>
  </si>
  <si>
    <t>f'cd</t>
    <phoneticPr fontId="1"/>
  </si>
  <si>
    <t>Cc</t>
    <phoneticPr fontId="1"/>
  </si>
  <si>
    <t>圧縮鉄筋：Asc</t>
    <phoneticPr fontId="1"/>
  </si>
  <si>
    <t>E</t>
    <phoneticPr fontId="1"/>
  </si>
  <si>
    <t>εcu</t>
    <phoneticPr fontId="1"/>
  </si>
  <si>
    <t>Cs1</t>
    <phoneticPr fontId="1"/>
  </si>
  <si>
    <t>Cs2</t>
    <phoneticPr fontId="1"/>
  </si>
  <si>
    <t>引張鉄筋：Ast</t>
    <phoneticPr fontId="1"/>
  </si>
  <si>
    <t>設計引張降伏強度</t>
    <phoneticPr fontId="1"/>
  </si>
  <si>
    <t>Ts</t>
    <phoneticPr fontId="1"/>
  </si>
  <si>
    <t>a</t>
    <phoneticPr fontId="1"/>
  </si>
  <si>
    <t>c</t>
    <phoneticPr fontId="1"/>
  </si>
  <si>
    <t>x1</t>
    <phoneticPr fontId="1"/>
  </si>
  <si>
    <t>x2</t>
    <phoneticPr fontId="1"/>
  </si>
  <si>
    <t>Cs</t>
    <phoneticPr fontId="1"/>
  </si>
  <si>
    <t>引張鉄筋比Pt</t>
    <rPh sb="0" eb="1">
      <t>ヒ</t>
    </rPh>
    <rPh sb="1" eb="2">
      <t>ハ</t>
    </rPh>
    <rPh sb="2" eb="4">
      <t>テッキン</t>
    </rPh>
    <rPh sb="4" eb="5">
      <t>ヒ</t>
    </rPh>
    <phoneticPr fontId="1"/>
  </si>
  <si>
    <t>fsyd</t>
    <phoneticPr fontId="1"/>
  </si>
  <si>
    <t>１１．レベル2地震動の照査</t>
    <rPh sb="7" eb="9">
      <t>ジシン</t>
    </rPh>
    <rPh sb="9" eb="10">
      <t>ドウ</t>
    </rPh>
    <rPh sb="11" eb="13">
      <t>ショウサ</t>
    </rPh>
    <phoneticPr fontId="1"/>
  </si>
  <si>
    <t>底盤 要素1-左端下面</t>
    <rPh sb="0" eb="2">
      <t>テイバン</t>
    </rPh>
    <rPh sb="3" eb="5">
      <t>ヨウソ</t>
    </rPh>
    <rPh sb="7" eb="9">
      <t>ヒダリハシ</t>
    </rPh>
    <rPh sb="9" eb="10">
      <t>シタ</t>
    </rPh>
    <rPh sb="10" eb="11">
      <t>メン</t>
    </rPh>
    <phoneticPr fontId="1"/>
  </si>
  <si>
    <t>地域別補正係数は「土 木 工 事 設 計 要 領」の値を用いる。</t>
    <rPh sb="0" eb="2">
      <t>チイキ</t>
    </rPh>
    <rPh sb="2" eb="3">
      <t>ベツ</t>
    </rPh>
    <rPh sb="3" eb="5">
      <t>ホセイ</t>
    </rPh>
    <rPh sb="5" eb="7">
      <t>ケイスウ</t>
    </rPh>
    <rPh sb="26" eb="27">
      <t>アタイ</t>
    </rPh>
    <rPh sb="28" eb="29">
      <t>モチ</t>
    </rPh>
    <phoneticPr fontId="1"/>
  </si>
  <si>
    <t>(下側)</t>
    <rPh sb="1" eb="2">
      <t>シタ</t>
    </rPh>
    <rPh sb="2" eb="3">
      <t>ガワ</t>
    </rPh>
    <phoneticPr fontId="1"/>
  </si>
  <si>
    <t>(上側</t>
    <rPh sb="1" eb="2">
      <t>ウエ</t>
    </rPh>
    <rPh sb="2" eb="3">
      <t>ガワ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</si>
</sst>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"/>
    <numFmt numFmtId="177" formatCode="0.0_ "/>
    <numFmt numFmtId="178" formatCode="0.00_ "/>
    <numFmt numFmtId="179" formatCode="0.000_ "/>
    <numFmt numFmtId="180" formatCode="0.0"/>
    <numFmt numFmtId="181" formatCode="0.0000_ "/>
  </numFmts>
  <fonts count="2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vertAlign val="subscript"/>
      <sz val="11"/>
      <color theme="1"/>
      <name val="ＭＳ 明朝"/>
      <family val="1"/>
      <charset val="128"/>
    </font>
    <font>
      <vertAlign val="subscript"/>
      <sz val="11"/>
      <color theme="1"/>
      <name val="ＭＳ ゴシック"/>
      <family val="3"/>
      <charset val="128"/>
    </font>
    <font>
      <sz val="11"/>
      <color indexed="8"/>
      <name val="ＭＳ Ｐ明朝"/>
      <family val="1"/>
      <charset val="128"/>
    </font>
    <font>
      <sz val="6"/>
      <name val="ＭＳ Ｐ明朝"/>
      <family val="1"/>
      <charset val="128"/>
    </font>
    <font>
      <vertAlign val="subscript"/>
      <sz val="10"/>
      <color theme="1"/>
      <name val="ＭＳ 明朝"/>
      <family val="1"/>
      <charset val="128"/>
    </font>
    <font>
      <vertAlign val="superscript"/>
      <sz val="11"/>
      <color theme="1"/>
      <name val="ＭＳ 明朝"/>
      <family val="1"/>
      <charset val="128"/>
    </font>
    <font>
      <vertAlign val="subscript"/>
      <sz val="11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vertAlign val="superscript"/>
      <sz val="11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9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vertical="top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>
      <alignment vertical="center"/>
    </xf>
    <xf numFmtId="0" fontId="3" fillId="0" borderId="0" xfId="0" quotePrefix="1" applyFont="1" applyAlignment="1">
      <alignment horizontal="center" vertical="center"/>
    </xf>
    <xf numFmtId="0" fontId="3" fillId="0" borderId="6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0" xfId="0" quotePrefix="1" applyFont="1">
      <alignment vertical="center"/>
    </xf>
    <xf numFmtId="0" fontId="3" fillId="0" borderId="0" xfId="0" quotePrefix="1" applyFont="1" applyAlignment="1">
      <alignment horizontal="right" vertical="center"/>
    </xf>
    <xf numFmtId="0" fontId="0" fillId="0" borderId="7" xfId="0" applyBorder="1">
      <alignment vertical="center"/>
    </xf>
    <xf numFmtId="0" fontId="0" fillId="0" borderId="1" xfId="0" applyBorder="1">
      <alignment vertical="center"/>
    </xf>
    <xf numFmtId="0" fontId="0" fillId="0" borderId="8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0" fontId="0" fillId="0" borderId="10" xfId="0" applyBorder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80" fontId="3" fillId="0" borderId="0" xfId="0" applyNumberFormat="1" applyFont="1">
      <alignment vertical="center"/>
    </xf>
    <xf numFmtId="180" fontId="17" fillId="0" borderId="0" xfId="0" applyNumberFormat="1" applyFont="1">
      <alignment vertical="center"/>
    </xf>
    <xf numFmtId="0" fontId="20" fillId="0" borderId="1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shrinkToFit="1"/>
    </xf>
    <xf numFmtId="0" fontId="20" fillId="0" borderId="8" xfId="0" applyFont="1" applyBorder="1" applyAlignment="1">
      <alignment horizontal="center" vertical="center" shrinkToFit="1"/>
    </xf>
    <xf numFmtId="0" fontId="20" fillId="0" borderId="0" xfId="0" applyFont="1" applyAlignment="1">
      <alignment horizontal="center" vertical="center" shrinkToFit="1"/>
    </xf>
    <xf numFmtId="0" fontId="20" fillId="0" borderId="14" xfId="0" applyFont="1" applyBorder="1" applyAlignment="1">
      <alignment horizontal="center" vertical="center" shrinkToFit="1"/>
    </xf>
    <xf numFmtId="0" fontId="20" fillId="0" borderId="3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0" fontId="20" fillId="0" borderId="3" xfId="0" quotePrefix="1" applyFont="1" applyBorder="1" applyAlignment="1">
      <alignment horizontal="center" vertical="center" shrinkToFit="1"/>
    </xf>
    <xf numFmtId="0" fontId="20" fillId="0" borderId="6" xfId="0" applyFont="1" applyBorder="1" applyAlignment="1">
      <alignment horizontal="center" vertical="center" shrinkToFit="1"/>
    </xf>
    <xf numFmtId="0" fontId="20" fillId="0" borderId="5" xfId="0" applyFont="1" applyBorder="1" applyAlignment="1">
      <alignment horizontal="center" vertical="center" shrinkToFit="1"/>
    </xf>
    <xf numFmtId="0" fontId="20" fillId="0" borderId="6" xfId="0" applyFont="1" applyBorder="1" applyAlignment="1">
      <alignment horizontal="center" vertical="center"/>
    </xf>
    <xf numFmtId="0" fontId="20" fillId="0" borderId="4" xfId="0" applyFont="1" applyBorder="1">
      <alignment vertical="center"/>
    </xf>
    <xf numFmtId="0" fontId="0" fillId="0" borderId="2" xfId="0" applyBorder="1">
      <alignment vertical="center"/>
    </xf>
    <xf numFmtId="0" fontId="15" fillId="0" borderId="0" xfId="0" applyFont="1" applyAlignment="1">
      <alignment vertical="center" shrinkToFit="1"/>
    </xf>
    <xf numFmtId="0" fontId="15" fillId="0" borderId="0" xfId="0" applyFont="1">
      <alignment vertical="center"/>
    </xf>
    <xf numFmtId="0" fontId="0" fillId="3" borderId="0" xfId="0" applyFill="1">
      <alignment vertical="center"/>
    </xf>
    <xf numFmtId="0" fontId="20" fillId="0" borderId="2" xfId="0" applyFont="1" applyBorder="1" applyAlignment="1">
      <alignment horizontal="center" vertical="center" shrinkToFit="1"/>
    </xf>
    <xf numFmtId="0" fontId="20" fillId="0" borderId="9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20" fillId="0" borderId="1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80" fontId="3" fillId="0" borderId="0" xfId="0" applyNumberFormat="1" applyFont="1" applyAlignment="1">
      <alignment horizontal="left" vertical="center"/>
    </xf>
    <xf numFmtId="180" fontId="3" fillId="0" borderId="0" xfId="0" applyNumberFormat="1" applyFont="1" applyAlignment="1">
      <alignment horizontal="center" vertical="center"/>
    </xf>
    <xf numFmtId="18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5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78" fontId="3" fillId="0" borderId="4" xfId="0" applyNumberFormat="1" applyFont="1" applyBorder="1" applyAlignment="1">
      <alignment horizontal="center" vertical="center"/>
    </xf>
    <xf numFmtId="178" fontId="3" fillId="0" borderId="6" xfId="0" applyNumberFormat="1" applyFont="1" applyBorder="1" applyAlignment="1">
      <alignment horizontal="center" vertical="center"/>
    </xf>
    <xf numFmtId="178" fontId="3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9" fontId="3" fillId="0" borderId="4" xfId="0" applyNumberFormat="1" applyFont="1" applyBorder="1" applyAlignment="1">
      <alignment horizontal="center" vertical="center"/>
    </xf>
    <xf numFmtId="179" fontId="3" fillId="0" borderId="6" xfId="0" applyNumberFormat="1" applyFont="1" applyBorder="1" applyAlignment="1">
      <alignment horizontal="center" vertical="center"/>
    </xf>
    <xf numFmtId="179" fontId="3" fillId="0" borderId="5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177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 shrinkToFit="1"/>
    </xf>
    <xf numFmtId="176" fontId="3" fillId="0" borderId="2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3" fillId="2" borderId="7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2" borderId="1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8" fontId="3" fillId="0" borderId="2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180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180" fontId="17" fillId="0" borderId="0" xfId="0" applyNumberFormat="1" applyFont="1" applyAlignment="1">
      <alignment horizontal="center" vertical="center"/>
    </xf>
    <xf numFmtId="180" fontId="17" fillId="0" borderId="0" xfId="0" applyNumberFormat="1" applyFont="1" applyAlignment="1">
      <alignment horizontal="right" vertical="center"/>
    </xf>
    <xf numFmtId="0" fontId="20" fillId="0" borderId="7" xfId="0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center" vertical="center" shrinkToFit="1"/>
    </xf>
    <xf numFmtId="0" fontId="20" fillId="0" borderId="13" xfId="0" applyFont="1" applyBorder="1" applyAlignment="1">
      <alignment horizontal="center" vertical="center" shrinkToFit="1"/>
    </xf>
    <xf numFmtId="0" fontId="20" fillId="0" borderId="0" xfId="0" applyFont="1" applyAlignment="1">
      <alignment horizontal="center" vertical="center" shrinkToFit="1"/>
    </xf>
    <xf numFmtId="0" fontId="20" fillId="0" borderId="9" xfId="0" applyFont="1" applyBorder="1" applyAlignment="1">
      <alignment horizontal="center" vertical="center" shrinkToFit="1"/>
    </xf>
    <xf numFmtId="0" fontId="20" fillId="0" borderId="3" xfId="0" applyFont="1" applyBorder="1" applyAlignment="1">
      <alignment horizontal="center" vertical="center" shrinkToFit="1"/>
    </xf>
    <xf numFmtId="179" fontId="20" fillId="0" borderId="7" xfId="0" applyNumberFormat="1" applyFont="1" applyBorder="1" applyAlignment="1">
      <alignment horizontal="right" vertical="center"/>
    </xf>
    <xf numFmtId="179" fontId="20" fillId="0" borderId="1" xfId="0" applyNumberFormat="1" applyFont="1" applyBorder="1" applyAlignment="1">
      <alignment horizontal="right" vertical="center"/>
    </xf>
    <xf numFmtId="179" fontId="20" fillId="0" borderId="8" xfId="0" applyNumberFormat="1" applyFont="1" applyBorder="1" applyAlignment="1">
      <alignment horizontal="right" vertical="center"/>
    </xf>
    <xf numFmtId="179" fontId="20" fillId="0" borderId="13" xfId="0" applyNumberFormat="1" applyFont="1" applyBorder="1" applyAlignment="1">
      <alignment horizontal="right" vertical="center"/>
    </xf>
    <xf numFmtId="179" fontId="20" fillId="0" borderId="0" xfId="0" applyNumberFormat="1" applyFont="1" applyAlignment="1">
      <alignment horizontal="right" vertical="center"/>
    </xf>
    <xf numFmtId="179" fontId="20" fillId="0" borderId="14" xfId="0" applyNumberFormat="1" applyFont="1" applyBorder="1" applyAlignment="1">
      <alignment horizontal="right" vertical="center"/>
    </xf>
    <xf numFmtId="179" fontId="20" fillId="0" borderId="9" xfId="0" applyNumberFormat="1" applyFont="1" applyBorder="1" applyAlignment="1">
      <alignment horizontal="right" vertical="center"/>
    </xf>
    <xf numFmtId="179" fontId="20" fillId="0" borderId="3" xfId="0" applyNumberFormat="1" applyFont="1" applyBorder="1" applyAlignment="1">
      <alignment horizontal="right" vertical="center"/>
    </xf>
    <xf numFmtId="179" fontId="20" fillId="0" borderId="10" xfId="0" applyNumberFormat="1" applyFont="1" applyBorder="1" applyAlignment="1">
      <alignment horizontal="right" vertical="center"/>
    </xf>
    <xf numFmtId="0" fontId="20" fillId="0" borderId="7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9" xfId="0" applyFont="1" applyBorder="1" applyAlignment="1">
      <alignment horizontal="left" vertical="center" shrinkToFit="1"/>
    </xf>
    <xf numFmtId="0" fontId="20" fillId="0" borderId="3" xfId="0" applyFont="1" applyBorder="1" applyAlignment="1">
      <alignment horizontal="left" vertical="center" shrinkToFit="1"/>
    </xf>
    <xf numFmtId="177" fontId="20" fillId="0" borderId="9" xfId="0" applyNumberFormat="1" applyFont="1" applyBorder="1" applyAlignment="1">
      <alignment horizontal="center" vertical="center" shrinkToFit="1"/>
    </xf>
    <xf numFmtId="177" fontId="20" fillId="0" borderId="3" xfId="0" applyNumberFormat="1" applyFont="1" applyBorder="1" applyAlignment="1">
      <alignment horizontal="center" vertical="center" shrinkToFit="1"/>
    </xf>
    <xf numFmtId="178" fontId="20" fillId="0" borderId="9" xfId="0" applyNumberFormat="1" applyFont="1" applyBorder="1" applyAlignment="1">
      <alignment horizontal="center" vertical="center" shrinkToFit="1"/>
    </xf>
    <xf numFmtId="178" fontId="20" fillId="0" borderId="3" xfId="0" applyNumberFormat="1" applyFont="1" applyBorder="1" applyAlignment="1">
      <alignment horizontal="center" vertical="center" shrinkToFit="1"/>
    </xf>
    <xf numFmtId="179" fontId="20" fillId="0" borderId="1" xfId="0" applyNumberFormat="1" applyFont="1" applyBorder="1" applyAlignment="1">
      <alignment horizontal="center" vertical="center"/>
    </xf>
    <xf numFmtId="179" fontId="20" fillId="0" borderId="8" xfId="0" applyNumberFormat="1" applyFont="1" applyBorder="1" applyAlignment="1">
      <alignment horizontal="center" vertical="center"/>
    </xf>
    <xf numFmtId="177" fontId="20" fillId="0" borderId="7" xfId="0" applyNumberFormat="1" applyFont="1" applyBorder="1" applyAlignment="1">
      <alignment horizontal="center" vertical="center" shrinkToFit="1"/>
    </xf>
    <xf numFmtId="177" fontId="20" fillId="0" borderId="1" xfId="0" applyNumberFormat="1" applyFont="1" applyBorder="1" applyAlignment="1">
      <alignment horizontal="center" vertical="center" shrinkToFit="1"/>
    </xf>
    <xf numFmtId="0" fontId="20" fillId="4" borderId="9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left" vertical="center" shrinkToFit="1"/>
    </xf>
    <xf numFmtId="0" fontId="20" fillId="0" borderId="1" xfId="0" applyFont="1" applyBorder="1" applyAlignment="1">
      <alignment horizontal="right" vertical="center"/>
    </xf>
    <xf numFmtId="0" fontId="20" fillId="0" borderId="8" xfId="0" applyFont="1" applyBorder="1" applyAlignment="1">
      <alignment horizontal="right" vertical="center"/>
    </xf>
    <xf numFmtId="179" fontId="20" fillId="0" borderId="7" xfId="0" applyNumberFormat="1" applyFont="1" applyBorder="1" applyAlignment="1">
      <alignment horizontal="center" vertical="center"/>
    </xf>
    <xf numFmtId="178" fontId="20" fillId="0" borderId="4" xfId="0" applyNumberFormat="1" applyFont="1" applyBorder="1" applyAlignment="1">
      <alignment horizontal="center" vertical="center" shrinkToFit="1"/>
    </xf>
    <xf numFmtId="178" fontId="20" fillId="0" borderId="6" xfId="0" applyNumberFormat="1" applyFont="1" applyBorder="1" applyAlignment="1">
      <alignment horizontal="center" vertical="center" shrinkToFit="1"/>
    </xf>
    <xf numFmtId="0" fontId="20" fillId="0" borderId="4" xfId="0" applyFont="1" applyBorder="1" applyAlignment="1">
      <alignment horizontal="center" vertical="center" shrinkToFit="1"/>
    </xf>
    <xf numFmtId="0" fontId="20" fillId="0" borderId="6" xfId="0" applyFont="1" applyBorder="1" applyAlignment="1">
      <alignment horizontal="center" vertical="center" shrinkToFit="1"/>
    </xf>
    <xf numFmtId="181" fontId="20" fillId="0" borderId="4" xfId="0" applyNumberFormat="1" applyFont="1" applyBorder="1" applyAlignment="1">
      <alignment horizontal="right" vertical="center"/>
    </xf>
    <xf numFmtId="181" fontId="20" fillId="0" borderId="6" xfId="0" applyNumberFormat="1" applyFont="1" applyBorder="1" applyAlignment="1">
      <alignment horizontal="right" vertical="center"/>
    </xf>
    <xf numFmtId="181" fontId="20" fillId="0" borderId="5" xfId="0" applyNumberFormat="1" applyFont="1" applyBorder="1" applyAlignment="1">
      <alignment horizontal="right" vertical="center"/>
    </xf>
    <xf numFmtId="0" fontId="20" fillId="0" borderId="5" xfId="0" applyFont="1" applyBorder="1" applyAlignment="1">
      <alignment horizontal="center" vertical="center" shrinkToFit="1"/>
    </xf>
    <xf numFmtId="179" fontId="20" fillId="0" borderId="7" xfId="0" applyNumberFormat="1" applyFont="1" applyBorder="1" applyAlignment="1">
      <alignment horizontal="center" vertical="center" shrinkToFit="1"/>
    </xf>
    <xf numFmtId="179" fontId="20" fillId="0" borderId="1" xfId="0" applyNumberFormat="1" applyFont="1" applyBorder="1" applyAlignment="1">
      <alignment horizontal="center" vertical="center" shrinkToFit="1"/>
    </xf>
    <xf numFmtId="179" fontId="20" fillId="0" borderId="9" xfId="0" applyNumberFormat="1" applyFont="1" applyBorder="1" applyAlignment="1">
      <alignment horizontal="center" vertical="center" shrinkToFit="1"/>
    </xf>
    <xf numFmtId="179" fontId="20" fillId="0" borderId="3" xfId="0" applyNumberFormat="1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center" vertical="center" shrinkToFit="1"/>
    </xf>
    <xf numFmtId="0" fontId="20" fillId="3" borderId="2" xfId="0" applyFont="1" applyFill="1" applyBorder="1" applyAlignment="1">
      <alignment horizontal="center" vertical="center" shrinkToFit="1"/>
    </xf>
    <xf numFmtId="0" fontId="20" fillId="0" borderId="8" xfId="0" applyFont="1" applyBorder="1" applyAlignment="1">
      <alignment horizontal="center" vertical="center" shrinkToFit="1"/>
    </xf>
    <xf numFmtId="0" fontId="20" fillId="0" borderId="14" xfId="0" applyFont="1" applyBorder="1" applyAlignment="1">
      <alignment horizontal="center" vertical="center" shrinkToFit="1"/>
    </xf>
    <xf numFmtId="0" fontId="20" fillId="0" borderId="11" xfId="0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center" vertical="center" wrapText="1" shrinkToFit="1"/>
    </xf>
    <xf numFmtId="177" fontId="20" fillId="0" borderId="2" xfId="0" applyNumberFormat="1" applyFont="1" applyBorder="1" applyAlignment="1">
      <alignment horizontal="center" vertical="center" shrinkToFit="1"/>
    </xf>
    <xf numFmtId="178" fontId="20" fillId="0" borderId="2" xfId="0" applyNumberFormat="1" applyFont="1" applyBorder="1" applyAlignment="1">
      <alignment horizontal="center" vertical="center" shrinkToFit="1"/>
    </xf>
    <xf numFmtId="179" fontId="20" fillId="0" borderId="2" xfId="0" applyNumberFormat="1" applyFont="1" applyBorder="1" applyAlignment="1">
      <alignment horizontal="center" vertical="center" shrinkToFit="1"/>
    </xf>
    <xf numFmtId="0" fontId="20" fillId="0" borderId="7" xfId="0" applyFont="1" applyBorder="1" applyAlignment="1">
      <alignment horizontal="center" vertical="center" wrapText="1" shrinkToFit="1"/>
    </xf>
    <xf numFmtId="0" fontId="20" fillId="0" borderId="10" xfId="0" applyFont="1" applyBorder="1" applyAlignment="1">
      <alignment horizontal="center" vertical="center" shrinkToFit="1"/>
    </xf>
    <xf numFmtId="179" fontId="20" fillId="0" borderId="4" xfId="0" applyNumberFormat="1" applyFont="1" applyBorder="1" applyAlignment="1">
      <alignment horizontal="center" vertical="center" shrinkToFit="1"/>
    </xf>
    <xf numFmtId="179" fontId="20" fillId="0" borderId="6" xfId="0" applyNumberFormat="1" applyFont="1" applyBorder="1" applyAlignment="1">
      <alignment horizontal="center" vertical="center" shrinkToFit="1"/>
    </xf>
    <xf numFmtId="179" fontId="20" fillId="0" borderId="5" xfId="0" applyNumberFormat="1" applyFont="1" applyBorder="1" applyAlignment="1">
      <alignment horizontal="center" vertical="center" shrinkToFit="1"/>
    </xf>
    <xf numFmtId="0" fontId="21" fillId="0" borderId="4" xfId="0" applyFont="1" applyBorder="1" applyAlignment="1">
      <alignment horizontal="center" vertical="center" shrinkToFit="1"/>
    </xf>
    <xf numFmtId="0" fontId="21" fillId="0" borderId="6" xfId="0" applyFont="1" applyBorder="1" applyAlignment="1">
      <alignment horizontal="center" vertical="center" shrinkToFit="1"/>
    </xf>
    <xf numFmtId="0" fontId="21" fillId="0" borderId="5" xfId="0" applyFont="1" applyBorder="1" applyAlignment="1">
      <alignment horizontal="center" vertical="center" shrinkToFit="1"/>
    </xf>
    <xf numFmtId="0" fontId="21" fillId="0" borderId="2" xfId="0" applyFont="1" applyBorder="1" applyAlignment="1">
      <alignment horizontal="center" vertical="center" shrinkToFit="1"/>
    </xf>
    <xf numFmtId="178" fontId="20" fillId="0" borderId="2" xfId="0" applyNumberFormat="1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4</xdr:row>
      <xdr:rowOff>6523</xdr:rowOff>
    </xdr:from>
    <xdr:to>
      <xdr:col>16</xdr:col>
      <xdr:colOff>760</xdr:colOff>
      <xdr:row>8</xdr:row>
      <xdr:rowOff>123955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CxnSpPr>
          <a:cxnSpLocks/>
        </xdr:cNvCxnSpPr>
      </xdr:nvCxnSpPr>
      <xdr:spPr>
        <a:xfrm>
          <a:off x="4411579" y="688312"/>
          <a:ext cx="760" cy="939590"/>
        </a:xfrm>
        <a:prstGeom prst="straightConnector1">
          <a:avLst/>
        </a:prstGeom>
        <a:ln w="3175">
          <a:solidFill>
            <a:schemeClr val="tx1"/>
          </a:solidFill>
          <a:headEnd type="arrow" w="sm" len="sm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32085</xdr:colOff>
      <xdr:row>8</xdr:row>
      <xdr:rowOff>20554</xdr:rowOff>
    </xdr:from>
    <xdr:to>
      <xdr:col>15</xdr:col>
      <xdr:colOff>214254</xdr:colOff>
      <xdr:row>9</xdr:row>
      <xdr:rowOff>19955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GrpSpPr/>
      </xdr:nvGrpSpPr>
      <xdr:grpSpPr>
        <a:xfrm>
          <a:off x="4180069" y="1372489"/>
          <a:ext cx="182169" cy="168393"/>
          <a:chOff x="3038475" y="1371600"/>
          <a:chExt cx="182671" cy="170851"/>
        </a:xfrm>
      </xdr:grpSpPr>
      <xdr:cxnSp macro="">
        <xdr:nvCxnSpPr>
          <xdr:cNvPr id="29" name="直線コネクタ 28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CxnSpPr/>
        </xdr:nvCxnSpPr>
        <xdr:spPr>
          <a:xfrm>
            <a:off x="3038475" y="1470688"/>
            <a:ext cx="182671" cy="158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直線コネクタ 29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CxnSpPr/>
        </xdr:nvCxnSpPr>
        <xdr:spPr>
          <a:xfrm>
            <a:off x="3063657" y="1505657"/>
            <a:ext cx="128131" cy="91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CxnSpPr/>
        </xdr:nvCxnSpPr>
        <xdr:spPr>
          <a:xfrm>
            <a:off x="3085577" y="1540625"/>
            <a:ext cx="93163" cy="1826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2" name="二等辺三角形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/>
        </xdr:nvSpPr>
        <xdr:spPr>
          <a:xfrm rot="10800000">
            <a:off x="3084142" y="1371600"/>
            <a:ext cx="94598" cy="91336"/>
          </a:xfrm>
          <a:prstGeom prst="triangle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18</xdr:col>
      <xdr:colOff>222082</xdr:colOff>
      <xdr:row>6</xdr:row>
      <xdr:rowOff>57496</xdr:rowOff>
    </xdr:from>
    <xdr:to>
      <xdr:col>19</xdr:col>
      <xdr:colOff>128528</xdr:colOff>
      <xdr:row>6</xdr:row>
      <xdr:rowOff>135758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GrpSpPr/>
      </xdr:nvGrpSpPr>
      <xdr:grpSpPr>
        <a:xfrm>
          <a:off x="5199663" y="1071448"/>
          <a:ext cx="182978" cy="78262"/>
          <a:chOff x="5180095" y="1233083"/>
          <a:chExt cx="182170" cy="100821"/>
        </a:xfrm>
      </xdr:grpSpPr>
      <xdr:cxnSp macro="">
        <xdr:nvCxnSpPr>
          <xdr:cNvPr id="36" name="直線コネクタ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CxnSpPr/>
        </xdr:nvCxnSpPr>
        <xdr:spPr>
          <a:xfrm>
            <a:off x="5180095" y="1233083"/>
            <a:ext cx="182170" cy="2231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直線コネクタ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CxnSpPr/>
        </xdr:nvCxnSpPr>
        <xdr:spPr>
          <a:xfrm>
            <a:off x="5205208" y="1282211"/>
            <a:ext cx="127780" cy="1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直線コネクタ 37">
            <a:extLst>
              <a:ext uri="{FF2B5EF4-FFF2-40B4-BE49-F238E27FC236}">
                <a16:creationId xmlns:a16="http://schemas.microsoft.com/office/drawing/2014/main" id="{00000000-0008-0000-0000-000026000000}"/>
              </a:ext>
            </a:extLst>
          </xdr:cNvPr>
          <xdr:cNvCxnSpPr/>
        </xdr:nvCxnSpPr>
        <xdr:spPr>
          <a:xfrm>
            <a:off x="5227068" y="1331339"/>
            <a:ext cx="92907" cy="256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18</xdr:col>
      <xdr:colOff>257598</xdr:colOff>
      <xdr:row>5</xdr:row>
      <xdr:rowOff>41108</xdr:rowOff>
    </xdr:from>
    <xdr:to>
      <xdr:col>19</xdr:col>
      <xdr:colOff>76213</xdr:colOff>
      <xdr:row>5</xdr:row>
      <xdr:rowOff>169428</xdr:rowOff>
    </xdr:to>
    <xdr:sp macro="" textlink="">
      <xdr:nvSpPr>
        <xdr:cNvPr id="39" name="二等辺三角形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 rot="10800000">
          <a:off x="5220624" y="1078832"/>
          <a:ext cx="94339" cy="128320"/>
        </a:xfrm>
        <a:prstGeom prst="triangl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18</xdr:col>
      <xdr:colOff>107783</xdr:colOff>
      <xdr:row>5</xdr:row>
      <xdr:rowOff>170447</xdr:rowOff>
    </xdr:from>
    <xdr:to>
      <xdr:col>20</xdr:col>
      <xdr:colOff>275723</xdr:colOff>
      <xdr:row>5</xdr:row>
      <xdr:rowOff>175460</xdr:rowOff>
    </xdr:to>
    <xdr:cxnSp macro="">
      <xdr:nvCxnSpPr>
        <xdr:cNvPr id="40" name="直線コネクタ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CxnSpPr/>
      </xdr:nvCxnSpPr>
      <xdr:spPr>
        <a:xfrm>
          <a:off x="5070809" y="1208171"/>
          <a:ext cx="719388" cy="501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30079</xdr:colOff>
      <xdr:row>5</xdr:row>
      <xdr:rowOff>170450</xdr:rowOff>
    </xdr:from>
    <xdr:to>
      <xdr:col>20</xdr:col>
      <xdr:colOff>39604</xdr:colOff>
      <xdr:row>7</xdr:row>
      <xdr:rowOff>72694</xdr:rowOff>
    </xdr:to>
    <xdr:cxnSp macro="">
      <xdr:nvCxnSpPr>
        <xdr:cNvPr id="41" name="直線矢印コネクタ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/>
      </xdr:nvCxnSpPr>
      <xdr:spPr>
        <a:xfrm rot="5400000">
          <a:off x="5357562" y="1395165"/>
          <a:ext cx="383507" cy="9525"/>
        </a:xfrm>
        <a:prstGeom prst="straightConnector1">
          <a:avLst/>
        </a:prstGeom>
        <a:ln w="3175">
          <a:solidFill>
            <a:schemeClr val="tx1"/>
          </a:solidFill>
          <a:headEnd type="arrow" w="sm" len="sm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131344</xdr:colOff>
      <xdr:row>8</xdr:row>
      <xdr:rowOff>96754</xdr:rowOff>
    </xdr:from>
    <xdr:to>
      <xdr:col>21</xdr:col>
      <xdr:colOff>30079</xdr:colOff>
      <xdr:row>8</xdr:row>
      <xdr:rowOff>100264</xdr:rowOff>
    </xdr:to>
    <xdr:cxnSp macro="">
      <xdr:nvCxnSpPr>
        <xdr:cNvPr id="42" name="直線矢印コネクタ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CxnSpPr/>
      </xdr:nvCxnSpPr>
      <xdr:spPr>
        <a:xfrm>
          <a:off x="5094370" y="1856372"/>
          <a:ext cx="725906" cy="351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225595</xdr:colOff>
      <xdr:row>4</xdr:row>
      <xdr:rowOff>9525</xdr:rowOff>
    </xdr:from>
    <xdr:to>
      <xdr:col>17</xdr:col>
      <xdr:colOff>228599</xdr:colOff>
      <xdr:row>8</xdr:row>
      <xdr:rowOff>3</xdr:rowOff>
    </xdr:to>
    <xdr:cxnSp macro="">
      <xdr:nvCxnSpPr>
        <xdr:cNvPr id="43" name="直線矢印コネクタ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CxnSpPr/>
      </xdr:nvCxnSpPr>
      <xdr:spPr>
        <a:xfrm flipH="1">
          <a:off x="4912898" y="731420"/>
          <a:ext cx="3004" cy="1028201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115304</xdr:colOff>
      <xdr:row>3</xdr:row>
      <xdr:rowOff>5014</xdr:rowOff>
    </xdr:from>
    <xdr:to>
      <xdr:col>18</xdr:col>
      <xdr:colOff>125330</xdr:colOff>
      <xdr:row>7</xdr:row>
      <xdr:rowOff>65171</xdr:rowOff>
    </xdr:to>
    <xdr:cxnSp macro="">
      <xdr:nvCxnSpPr>
        <xdr:cNvPr id="48" name="直線コネクタ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CxnSpPr/>
      </xdr:nvCxnSpPr>
      <xdr:spPr>
        <a:xfrm flipH="1">
          <a:off x="5078330" y="486277"/>
          <a:ext cx="10026" cy="109788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105276</xdr:colOff>
      <xdr:row>7</xdr:row>
      <xdr:rowOff>65171</xdr:rowOff>
    </xdr:from>
    <xdr:to>
      <xdr:col>21</xdr:col>
      <xdr:colOff>20053</xdr:colOff>
      <xdr:row>7</xdr:row>
      <xdr:rowOff>75198</xdr:rowOff>
    </xdr:to>
    <xdr:cxnSp macro="">
      <xdr:nvCxnSpPr>
        <xdr:cNvPr id="53" name="直線コネクタ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CxnSpPr/>
      </xdr:nvCxnSpPr>
      <xdr:spPr>
        <a:xfrm>
          <a:off x="5068302" y="1584158"/>
          <a:ext cx="741948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15040</xdr:colOff>
      <xdr:row>3</xdr:row>
      <xdr:rowOff>20053</xdr:rowOff>
    </xdr:from>
    <xdr:to>
      <xdr:col>21</xdr:col>
      <xdr:colOff>15040</xdr:colOff>
      <xdr:row>7</xdr:row>
      <xdr:rowOff>80210</xdr:rowOff>
    </xdr:to>
    <xdr:cxnSp macro="">
      <xdr:nvCxnSpPr>
        <xdr:cNvPr id="56" name="直線コネクタ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CxnSpPr/>
      </xdr:nvCxnSpPr>
      <xdr:spPr>
        <a:xfrm>
          <a:off x="5805237" y="501316"/>
          <a:ext cx="0" cy="109788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15040</xdr:colOff>
      <xdr:row>3</xdr:row>
      <xdr:rowOff>10026</xdr:rowOff>
    </xdr:from>
    <xdr:to>
      <xdr:col>18</xdr:col>
      <xdr:colOff>20053</xdr:colOff>
      <xdr:row>8</xdr:row>
      <xdr:rowOff>10026</xdr:rowOff>
    </xdr:to>
    <xdr:cxnSp macro="">
      <xdr:nvCxnSpPr>
        <xdr:cNvPr id="57" name="直線コネクタ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CxnSpPr/>
      </xdr:nvCxnSpPr>
      <xdr:spPr>
        <a:xfrm flipH="1">
          <a:off x="4978066" y="491289"/>
          <a:ext cx="5013" cy="1278355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125329</xdr:colOff>
      <xdr:row>3</xdr:row>
      <xdr:rowOff>10026</xdr:rowOff>
    </xdr:from>
    <xdr:to>
      <xdr:col>21</xdr:col>
      <xdr:colOff>130342</xdr:colOff>
      <xdr:row>8</xdr:row>
      <xdr:rowOff>10026</xdr:rowOff>
    </xdr:to>
    <xdr:cxnSp macro="">
      <xdr:nvCxnSpPr>
        <xdr:cNvPr id="59" name="直線コネクタ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CxnSpPr/>
      </xdr:nvCxnSpPr>
      <xdr:spPr>
        <a:xfrm flipH="1">
          <a:off x="5915526" y="491289"/>
          <a:ext cx="5013" cy="1278355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25066</xdr:colOff>
      <xdr:row>8</xdr:row>
      <xdr:rowOff>10027</xdr:rowOff>
    </xdr:from>
    <xdr:to>
      <xdr:col>21</xdr:col>
      <xdr:colOff>125329</xdr:colOff>
      <xdr:row>8</xdr:row>
      <xdr:rowOff>20054</xdr:rowOff>
    </xdr:to>
    <xdr:cxnSp macro="">
      <xdr:nvCxnSpPr>
        <xdr:cNvPr id="61" name="直線コネクタ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CxnSpPr/>
      </xdr:nvCxnSpPr>
      <xdr:spPr>
        <a:xfrm flipH="1" flipV="1">
          <a:off x="4988092" y="1769645"/>
          <a:ext cx="927434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10716</xdr:colOff>
      <xdr:row>3</xdr:row>
      <xdr:rowOff>11407</xdr:rowOff>
    </xdr:from>
    <xdr:to>
      <xdr:col>18</xdr:col>
      <xdr:colOff>116923</xdr:colOff>
      <xdr:row>3</xdr:row>
      <xdr:rowOff>11407</xdr:rowOff>
    </xdr:to>
    <xdr:cxnSp macro="">
      <xdr:nvCxnSpPr>
        <xdr:cNvPr id="64" name="直線コネクタ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CxnSpPr/>
      </xdr:nvCxnSpPr>
      <xdr:spPr>
        <a:xfrm>
          <a:off x="4989953" y="490509"/>
          <a:ext cx="106207" cy="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11407</xdr:colOff>
      <xdr:row>3</xdr:row>
      <xdr:rowOff>19962</xdr:rowOff>
    </xdr:from>
    <xdr:to>
      <xdr:col>21</xdr:col>
      <xdr:colOff>131873</xdr:colOff>
      <xdr:row>3</xdr:row>
      <xdr:rowOff>19963</xdr:rowOff>
    </xdr:to>
    <xdr:cxnSp macro="">
      <xdr:nvCxnSpPr>
        <xdr:cNvPr id="67" name="直線コネクタ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CxnSpPr/>
      </xdr:nvCxnSpPr>
      <xdr:spPr>
        <a:xfrm>
          <a:off x="5820516" y="499064"/>
          <a:ext cx="120466" cy="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25400</xdr:colOff>
      <xdr:row>25</xdr:row>
      <xdr:rowOff>38100</xdr:rowOff>
    </xdr:from>
    <xdr:to>
      <xdr:col>5</xdr:col>
      <xdr:colOff>272381</xdr:colOff>
      <xdr:row>26</xdr:row>
      <xdr:rowOff>76200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143000" y="4324350"/>
          <a:ext cx="526381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en-US" altLang="ja-JP" sz="900"/>
            <a:t>i=1</a:t>
          </a:r>
          <a:endParaRPr kumimoji="1" lang="ja-JP" altLang="en-US" sz="900"/>
        </a:p>
      </xdr:txBody>
    </xdr:sp>
    <xdr:clientData/>
  </xdr:twoCellAnchor>
  <xdr:twoCellAnchor>
    <xdr:from>
      <xdr:col>4</xdr:col>
      <xdr:colOff>63500</xdr:colOff>
      <xdr:row>23</xdr:row>
      <xdr:rowOff>88900</xdr:rowOff>
    </xdr:from>
    <xdr:to>
      <xdr:col>5</xdr:col>
      <xdr:colOff>248318</xdr:colOff>
      <xdr:row>24</xdr:row>
      <xdr:rowOff>108952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181100" y="4032250"/>
          <a:ext cx="464218" cy="1915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en-US" altLang="ja-JP" sz="900"/>
            <a:t>n</a:t>
          </a:r>
          <a:endParaRPr kumimoji="1" lang="ja-JP" altLang="en-US" sz="900"/>
        </a:p>
      </xdr:txBody>
    </xdr:sp>
    <xdr:clientData/>
  </xdr:twoCellAnchor>
  <xdr:twoCellAnchor>
    <xdr:from>
      <xdr:col>4</xdr:col>
      <xdr:colOff>25400</xdr:colOff>
      <xdr:row>55</xdr:row>
      <xdr:rowOff>38100</xdr:rowOff>
    </xdr:from>
    <xdr:to>
      <xdr:col>5</xdr:col>
      <xdr:colOff>272381</xdr:colOff>
      <xdr:row>56</xdr:row>
      <xdr:rowOff>76200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136650" y="4403725"/>
          <a:ext cx="524794" cy="212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en-US" altLang="ja-JP" sz="900"/>
            <a:t>i=1</a:t>
          </a:r>
          <a:endParaRPr kumimoji="1" lang="ja-JP" altLang="en-US" sz="900"/>
        </a:p>
      </xdr:txBody>
    </xdr:sp>
    <xdr:clientData/>
  </xdr:twoCellAnchor>
  <xdr:twoCellAnchor>
    <xdr:from>
      <xdr:col>4</xdr:col>
      <xdr:colOff>63500</xdr:colOff>
      <xdr:row>53</xdr:row>
      <xdr:rowOff>88900</xdr:rowOff>
    </xdr:from>
    <xdr:to>
      <xdr:col>5</xdr:col>
      <xdr:colOff>248318</xdr:colOff>
      <xdr:row>54</xdr:row>
      <xdr:rowOff>108952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174750" y="4105275"/>
          <a:ext cx="462631" cy="1946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en-US" altLang="ja-JP" sz="900"/>
            <a:t>n</a:t>
          </a:r>
          <a:endParaRPr kumimoji="1" lang="ja-JP" altLang="en-US" sz="900"/>
        </a:p>
      </xdr:txBody>
    </xdr:sp>
    <xdr:clientData/>
  </xdr:twoCellAnchor>
  <xdr:twoCellAnchor>
    <xdr:from>
      <xdr:col>1</xdr:col>
      <xdr:colOff>0</xdr:colOff>
      <xdr:row>137</xdr:row>
      <xdr:rowOff>0</xdr:rowOff>
    </xdr:from>
    <xdr:to>
      <xdr:col>9</xdr:col>
      <xdr:colOff>269875</xdr:colOff>
      <xdr:row>138</xdr:row>
      <xdr:rowOff>166688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277813" y="25669875"/>
          <a:ext cx="2492375" cy="341313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277478</xdr:colOff>
      <xdr:row>157</xdr:row>
      <xdr:rowOff>9447</xdr:rowOff>
    </xdr:from>
    <xdr:to>
      <xdr:col>15</xdr:col>
      <xdr:colOff>425</xdr:colOff>
      <xdr:row>161</xdr:row>
      <xdr:rowOff>126879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CxnSpPr>
          <a:cxnSpLocks/>
        </xdr:cNvCxnSpPr>
      </xdr:nvCxnSpPr>
      <xdr:spPr>
        <a:xfrm>
          <a:off x="4166853" y="29171822"/>
          <a:ext cx="760" cy="815932"/>
        </a:xfrm>
        <a:prstGeom prst="straightConnector1">
          <a:avLst/>
        </a:prstGeom>
        <a:ln w="3175">
          <a:solidFill>
            <a:schemeClr val="tx1"/>
          </a:solidFill>
          <a:headEnd type="arrow" w="sm" len="sm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31751</xdr:colOff>
      <xdr:row>161</xdr:row>
      <xdr:rowOff>23478</xdr:rowOff>
    </xdr:from>
    <xdr:to>
      <xdr:col>14</xdr:col>
      <xdr:colOff>213920</xdr:colOff>
      <xdr:row>162</xdr:row>
      <xdr:rowOff>22879</xdr:rowOff>
    </xdr:to>
    <xdr:grpSp>
      <xdr:nvGrpSpPr>
        <xdr:cNvPr id="44" name="グループ化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GrpSpPr/>
      </xdr:nvGrpSpPr>
      <xdr:grpSpPr>
        <a:xfrm>
          <a:off x="3903203" y="29128498"/>
          <a:ext cx="182169" cy="168393"/>
          <a:chOff x="3038475" y="1371600"/>
          <a:chExt cx="182671" cy="170851"/>
        </a:xfrm>
      </xdr:grpSpPr>
      <xdr:cxnSp macro="">
        <xdr:nvCxnSpPr>
          <xdr:cNvPr id="45" name="直線コネクタ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CxnSpPr/>
        </xdr:nvCxnSpPr>
        <xdr:spPr>
          <a:xfrm>
            <a:off x="3038475" y="1470688"/>
            <a:ext cx="182671" cy="158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" name="直線コネクタ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CxnSpPr/>
        </xdr:nvCxnSpPr>
        <xdr:spPr>
          <a:xfrm>
            <a:off x="3063657" y="1505657"/>
            <a:ext cx="128131" cy="91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" name="直線コネクタ 49">
            <a:extLst>
              <a:ext uri="{FF2B5EF4-FFF2-40B4-BE49-F238E27FC236}">
                <a16:creationId xmlns:a16="http://schemas.microsoft.com/office/drawing/2014/main" id="{00000000-0008-0000-0000-000032000000}"/>
              </a:ext>
            </a:extLst>
          </xdr:cNvPr>
          <xdr:cNvCxnSpPr/>
        </xdr:nvCxnSpPr>
        <xdr:spPr>
          <a:xfrm>
            <a:off x="3085577" y="1540625"/>
            <a:ext cx="93163" cy="1826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2" name="二等辺三角形 51">
            <a:extLst>
              <a:ext uri="{FF2B5EF4-FFF2-40B4-BE49-F238E27FC236}">
                <a16:creationId xmlns:a16="http://schemas.microsoft.com/office/drawing/2014/main" id="{00000000-0008-0000-0000-000034000000}"/>
              </a:ext>
            </a:extLst>
          </xdr:cNvPr>
          <xdr:cNvSpPr/>
        </xdr:nvSpPr>
        <xdr:spPr>
          <a:xfrm rot="10800000">
            <a:off x="3084142" y="1371600"/>
            <a:ext cx="94598" cy="91336"/>
          </a:xfrm>
          <a:prstGeom prst="triangle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17</xdr:col>
      <xdr:colOff>221747</xdr:colOff>
      <xdr:row>159</xdr:row>
      <xdr:rowOff>60420</xdr:rowOff>
    </xdr:from>
    <xdr:to>
      <xdr:col>18</xdr:col>
      <xdr:colOff>128194</xdr:colOff>
      <xdr:row>159</xdr:row>
      <xdr:rowOff>138682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GrpSpPr/>
      </xdr:nvGrpSpPr>
      <xdr:grpSpPr>
        <a:xfrm>
          <a:off x="4922795" y="28827456"/>
          <a:ext cx="182980" cy="78262"/>
          <a:chOff x="5180095" y="1233083"/>
          <a:chExt cx="182170" cy="100821"/>
        </a:xfrm>
      </xdr:grpSpPr>
      <xdr:cxnSp macro="">
        <xdr:nvCxnSpPr>
          <xdr:cNvPr id="55" name="直線コネクタ 54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CxnSpPr/>
        </xdr:nvCxnSpPr>
        <xdr:spPr>
          <a:xfrm>
            <a:off x="5180095" y="1233083"/>
            <a:ext cx="182170" cy="2231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" name="直線コネクタ 57">
            <a:extLst>
              <a:ext uri="{FF2B5EF4-FFF2-40B4-BE49-F238E27FC236}">
                <a16:creationId xmlns:a16="http://schemas.microsoft.com/office/drawing/2014/main" id="{00000000-0008-0000-0000-00003A000000}"/>
              </a:ext>
            </a:extLst>
          </xdr:cNvPr>
          <xdr:cNvCxnSpPr/>
        </xdr:nvCxnSpPr>
        <xdr:spPr>
          <a:xfrm>
            <a:off x="5205208" y="1282211"/>
            <a:ext cx="127780" cy="1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" name="直線コネクタ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CxnSpPr/>
        </xdr:nvCxnSpPr>
        <xdr:spPr>
          <a:xfrm>
            <a:off x="5227068" y="1331339"/>
            <a:ext cx="92907" cy="256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257263</xdr:colOff>
      <xdr:row>158</xdr:row>
      <xdr:rowOff>44032</xdr:rowOff>
    </xdr:from>
    <xdr:to>
      <xdr:col>18</xdr:col>
      <xdr:colOff>75879</xdr:colOff>
      <xdr:row>158</xdr:row>
      <xdr:rowOff>172352</xdr:rowOff>
    </xdr:to>
    <xdr:sp macro="" textlink="">
      <xdr:nvSpPr>
        <xdr:cNvPr id="62" name="二等辺三角形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/>
      </xdr:nvSpPr>
      <xdr:spPr>
        <a:xfrm rot="10800000">
          <a:off x="4980076" y="29381032"/>
          <a:ext cx="96428" cy="128320"/>
        </a:xfrm>
        <a:prstGeom prst="triangl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17</xdr:col>
      <xdr:colOff>107448</xdr:colOff>
      <xdr:row>158</xdr:row>
      <xdr:rowOff>173371</xdr:rowOff>
    </xdr:from>
    <xdr:to>
      <xdr:col>19</xdr:col>
      <xdr:colOff>275388</xdr:colOff>
      <xdr:row>159</xdr:row>
      <xdr:rowOff>3759</xdr:rowOff>
    </xdr:to>
    <xdr:cxnSp macro="">
      <xdr:nvCxnSpPr>
        <xdr:cNvPr id="63" name="直線コネクタ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CxnSpPr/>
      </xdr:nvCxnSpPr>
      <xdr:spPr>
        <a:xfrm>
          <a:off x="4830261" y="29510371"/>
          <a:ext cx="723565" cy="501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29744</xdr:colOff>
      <xdr:row>158</xdr:row>
      <xdr:rowOff>173374</xdr:rowOff>
    </xdr:from>
    <xdr:to>
      <xdr:col>19</xdr:col>
      <xdr:colOff>39269</xdr:colOff>
      <xdr:row>160</xdr:row>
      <xdr:rowOff>75618</xdr:rowOff>
    </xdr:to>
    <xdr:cxnSp macro="">
      <xdr:nvCxnSpPr>
        <xdr:cNvPr id="65" name="直線矢印コネクタ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CxnSpPr/>
      </xdr:nvCxnSpPr>
      <xdr:spPr>
        <a:xfrm rot="5400000">
          <a:off x="5187198" y="29631358"/>
          <a:ext cx="251494" cy="9525"/>
        </a:xfrm>
        <a:prstGeom prst="straightConnector1">
          <a:avLst/>
        </a:prstGeom>
        <a:ln w="3175">
          <a:solidFill>
            <a:schemeClr val="tx1"/>
          </a:solidFill>
          <a:headEnd type="arrow" w="sm" len="sm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131009</xdr:colOff>
      <xdr:row>161</xdr:row>
      <xdr:rowOff>99678</xdr:rowOff>
    </xdr:from>
    <xdr:to>
      <xdr:col>20</xdr:col>
      <xdr:colOff>29745</xdr:colOff>
      <xdr:row>161</xdr:row>
      <xdr:rowOff>103188</xdr:rowOff>
    </xdr:to>
    <xdr:cxnSp macro="">
      <xdr:nvCxnSpPr>
        <xdr:cNvPr id="66" name="直線矢印コネクタ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CxnSpPr/>
      </xdr:nvCxnSpPr>
      <xdr:spPr>
        <a:xfrm>
          <a:off x="4853822" y="29960553"/>
          <a:ext cx="732173" cy="351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225261</xdr:colOff>
      <xdr:row>157</xdr:row>
      <xdr:rowOff>12449</xdr:rowOff>
    </xdr:from>
    <xdr:to>
      <xdr:col>16</xdr:col>
      <xdr:colOff>228265</xdr:colOff>
      <xdr:row>161</xdr:row>
      <xdr:rowOff>2927</xdr:rowOff>
    </xdr:to>
    <xdr:cxnSp macro="">
      <xdr:nvCxnSpPr>
        <xdr:cNvPr id="68" name="直線矢印コネクタ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CxnSpPr/>
      </xdr:nvCxnSpPr>
      <xdr:spPr>
        <a:xfrm flipH="1">
          <a:off x="4670261" y="29174824"/>
          <a:ext cx="3004" cy="688978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114969</xdr:colOff>
      <xdr:row>156</xdr:row>
      <xdr:rowOff>7938</xdr:rowOff>
    </xdr:from>
    <xdr:to>
      <xdr:col>17</xdr:col>
      <xdr:colOff>124995</xdr:colOff>
      <xdr:row>160</xdr:row>
      <xdr:rowOff>68095</xdr:rowOff>
    </xdr:to>
    <xdr:cxnSp macro="">
      <xdr:nvCxnSpPr>
        <xdr:cNvPr id="69" name="直線コネクタ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CxnSpPr/>
      </xdr:nvCxnSpPr>
      <xdr:spPr>
        <a:xfrm flipH="1">
          <a:off x="4837782" y="28995688"/>
          <a:ext cx="10026" cy="75865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104941</xdr:colOff>
      <xdr:row>160</xdr:row>
      <xdr:rowOff>68095</xdr:rowOff>
    </xdr:from>
    <xdr:to>
      <xdr:col>20</xdr:col>
      <xdr:colOff>19719</xdr:colOff>
      <xdr:row>160</xdr:row>
      <xdr:rowOff>78122</xdr:rowOff>
    </xdr:to>
    <xdr:cxnSp macro="">
      <xdr:nvCxnSpPr>
        <xdr:cNvPr id="70" name="直線コネクタ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CxnSpPr/>
      </xdr:nvCxnSpPr>
      <xdr:spPr>
        <a:xfrm>
          <a:off x="4827754" y="29754345"/>
          <a:ext cx="748215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14706</xdr:colOff>
      <xdr:row>156</xdr:row>
      <xdr:rowOff>22977</xdr:rowOff>
    </xdr:from>
    <xdr:to>
      <xdr:col>20</xdr:col>
      <xdr:colOff>14706</xdr:colOff>
      <xdr:row>160</xdr:row>
      <xdr:rowOff>83134</xdr:rowOff>
    </xdr:to>
    <xdr:cxnSp macro="">
      <xdr:nvCxnSpPr>
        <xdr:cNvPr id="71" name="直線コネクタ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CxnSpPr/>
      </xdr:nvCxnSpPr>
      <xdr:spPr>
        <a:xfrm>
          <a:off x="5570956" y="29010727"/>
          <a:ext cx="0" cy="75865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14705</xdr:colOff>
      <xdr:row>156</xdr:row>
      <xdr:rowOff>12950</xdr:rowOff>
    </xdr:from>
    <xdr:to>
      <xdr:col>17</xdr:col>
      <xdr:colOff>19718</xdr:colOff>
      <xdr:row>161</xdr:row>
      <xdr:rowOff>12950</xdr:rowOff>
    </xdr:to>
    <xdr:cxnSp macro="">
      <xdr:nvCxnSpPr>
        <xdr:cNvPr id="72" name="直線コネクタ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CxnSpPr/>
      </xdr:nvCxnSpPr>
      <xdr:spPr>
        <a:xfrm flipH="1">
          <a:off x="4737518" y="29000700"/>
          <a:ext cx="5013" cy="873125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124995</xdr:colOff>
      <xdr:row>156</xdr:row>
      <xdr:rowOff>12950</xdr:rowOff>
    </xdr:from>
    <xdr:to>
      <xdr:col>20</xdr:col>
      <xdr:colOff>130008</xdr:colOff>
      <xdr:row>161</xdr:row>
      <xdr:rowOff>12950</xdr:rowOff>
    </xdr:to>
    <xdr:cxnSp macro="">
      <xdr:nvCxnSpPr>
        <xdr:cNvPr id="73" name="直線コネクタ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CxnSpPr/>
      </xdr:nvCxnSpPr>
      <xdr:spPr>
        <a:xfrm flipH="1">
          <a:off x="5681245" y="29000700"/>
          <a:ext cx="5013" cy="873125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24731</xdr:colOff>
      <xdr:row>161</xdr:row>
      <xdr:rowOff>12951</xdr:rowOff>
    </xdr:from>
    <xdr:to>
      <xdr:col>20</xdr:col>
      <xdr:colOff>124995</xdr:colOff>
      <xdr:row>161</xdr:row>
      <xdr:rowOff>22978</xdr:rowOff>
    </xdr:to>
    <xdr:cxnSp macro="">
      <xdr:nvCxnSpPr>
        <xdr:cNvPr id="74" name="直線コネクタ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CxnSpPr/>
      </xdr:nvCxnSpPr>
      <xdr:spPr>
        <a:xfrm flipH="1" flipV="1">
          <a:off x="4747544" y="29873826"/>
          <a:ext cx="933701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10381</xdr:colOff>
      <xdr:row>156</xdr:row>
      <xdr:rowOff>14331</xdr:rowOff>
    </xdr:from>
    <xdr:to>
      <xdr:col>17</xdr:col>
      <xdr:colOff>116588</xdr:colOff>
      <xdr:row>156</xdr:row>
      <xdr:rowOff>14331</xdr:rowOff>
    </xdr:to>
    <xdr:cxnSp macro="">
      <xdr:nvCxnSpPr>
        <xdr:cNvPr id="75" name="直線コネクタ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CxnSpPr/>
      </xdr:nvCxnSpPr>
      <xdr:spPr>
        <a:xfrm>
          <a:off x="4733194" y="29002081"/>
          <a:ext cx="106207" cy="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11073</xdr:colOff>
      <xdr:row>156</xdr:row>
      <xdr:rowOff>22886</xdr:rowOff>
    </xdr:from>
    <xdr:to>
      <xdr:col>20</xdr:col>
      <xdr:colOff>131539</xdr:colOff>
      <xdr:row>156</xdr:row>
      <xdr:rowOff>22887</xdr:rowOff>
    </xdr:to>
    <xdr:cxnSp macro="">
      <xdr:nvCxnSpPr>
        <xdr:cNvPr id="76" name="直線コネクタ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CxnSpPr/>
      </xdr:nvCxnSpPr>
      <xdr:spPr>
        <a:xfrm>
          <a:off x="5567323" y="29010636"/>
          <a:ext cx="120466" cy="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157</xdr:row>
      <xdr:rowOff>6523</xdr:rowOff>
    </xdr:from>
    <xdr:to>
      <xdr:col>15</xdr:col>
      <xdr:colOff>760</xdr:colOff>
      <xdr:row>161</xdr:row>
      <xdr:rowOff>123955</xdr:rowOff>
    </xdr:to>
    <xdr:cxnSp macro="">
      <xdr:nvCxnSpPr>
        <xdr:cNvPr id="77" name="直線矢印コネクタ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CxnSpPr>
          <a:cxnSpLocks/>
        </xdr:cNvCxnSpPr>
      </xdr:nvCxnSpPr>
      <xdr:spPr>
        <a:xfrm>
          <a:off x="4445000" y="705023"/>
          <a:ext cx="760" cy="815932"/>
        </a:xfrm>
        <a:prstGeom prst="straightConnector1">
          <a:avLst/>
        </a:prstGeom>
        <a:ln w="3175">
          <a:solidFill>
            <a:schemeClr val="tx1"/>
          </a:solidFill>
          <a:headEnd type="arrow" w="sm" len="sm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225595</xdr:colOff>
      <xdr:row>157</xdr:row>
      <xdr:rowOff>9525</xdr:rowOff>
    </xdr:from>
    <xdr:to>
      <xdr:col>16</xdr:col>
      <xdr:colOff>228599</xdr:colOff>
      <xdr:row>161</xdr:row>
      <xdr:rowOff>3</xdr:rowOff>
    </xdr:to>
    <xdr:cxnSp macro="">
      <xdr:nvCxnSpPr>
        <xdr:cNvPr id="78" name="直線矢印コネクタ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CxnSpPr/>
      </xdr:nvCxnSpPr>
      <xdr:spPr>
        <a:xfrm flipH="1">
          <a:off x="4948408" y="708025"/>
          <a:ext cx="3004" cy="688978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30079</xdr:colOff>
      <xdr:row>158</xdr:row>
      <xdr:rowOff>170450</xdr:rowOff>
    </xdr:from>
    <xdr:to>
      <xdr:col>19</xdr:col>
      <xdr:colOff>39604</xdr:colOff>
      <xdr:row>160</xdr:row>
      <xdr:rowOff>72694</xdr:rowOff>
    </xdr:to>
    <xdr:cxnSp macro="">
      <xdr:nvCxnSpPr>
        <xdr:cNvPr id="79" name="直線矢印コネクタ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CxnSpPr/>
      </xdr:nvCxnSpPr>
      <xdr:spPr>
        <a:xfrm rot="5400000">
          <a:off x="5465345" y="1164559"/>
          <a:ext cx="251494" cy="9525"/>
        </a:xfrm>
        <a:prstGeom prst="straightConnector1">
          <a:avLst/>
        </a:prstGeom>
        <a:ln w="3175">
          <a:solidFill>
            <a:schemeClr val="tx1"/>
          </a:solidFill>
          <a:headEnd type="arrow" w="sm" len="sm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7620</xdr:colOff>
      <xdr:row>155</xdr:row>
      <xdr:rowOff>106680</xdr:rowOff>
    </xdr:from>
    <xdr:to>
      <xdr:col>17</xdr:col>
      <xdr:colOff>142875</xdr:colOff>
      <xdr:row>155</xdr:row>
      <xdr:rowOff>111125</xdr:rowOff>
    </xdr:to>
    <xdr:cxnSp macro="">
      <xdr:nvCxnSpPr>
        <xdr:cNvPr id="80" name="直線矢印コネクタ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CxnSpPr/>
      </xdr:nvCxnSpPr>
      <xdr:spPr>
        <a:xfrm>
          <a:off x="4735830" y="28616910"/>
          <a:ext cx="135255" cy="4445"/>
        </a:xfrm>
        <a:prstGeom prst="straightConnector1">
          <a:avLst/>
        </a:prstGeom>
        <a:ln>
          <a:solidFill>
            <a:schemeClr val="tx1"/>
          </a:solidFill>
          <a:headEnd type="arrow" w="sm" len="sm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163</xdr:row>
      <xdr:rowOff>0</xdr:rowOff>
    </xdr:from>
    <xdr:to>
      <xdr:col>20</xdr:col>
      <xdr:colOff>119972</xdr:colOff>
      <xdr:row>163</xdr:row>
      <xdr:rowOff>0</xdr:rowOff>
    </xdr:to>
    <xdr:cxnSp macro="">
      <xdr:nvCxnSpPr>
        <xdr:cNvPr id="81" name="直線矢印コネクタ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CxnSpPr/>
      </xdr:nvCxnSpPr>
      <xdr:spPr>
        <a:xfrm>
          <a:off x="4697061" y="29843788"/>
          <a:ext cx="948865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228404</xdr:colOff>
      <xdr:row>156</xdr:row>
      <xdr:rowOff>10906</xdr:rowOff>
    </xdr:from>
    <xdr:to>
      <xdr:col>20</xdr:col>
      <xdr:colOff>228404</xdr:colOff>
      <xdr:row>161</xdr:row>
      <xdr:rowOff>29083</xdr:rowOff>
    </xdr:to>
    <xdr:cxnSp macro="">
      <xdr:nvCxnSpPr>
        <xdr:cNvPr id="82" name="直線矢印コネクタ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CxnSpPr/>
      </xdr:nvCxnSpPr>
      <xdr:spPr>
        <a:xfrm>
          <a:off x="5754358" y="28658616"/>
          <a:ext cx="0" cy="872519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260351</xdr:colOff>
      <xdr:row>180</xdr:row>
      <xdr:rowOff>52053</xdr:rowOff>
    </xdr:from>
    <xdr:to>
      <xdr:col>16</xdr:col>
      <xdr:colOff>166295</xdr:colOff>
      <xdr:row>181</xdr:row>
      <xdr:rowOff>51454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GrpSpPr/>
      </xdr:nvGrpSpPr>
      <xdr:grpSpPr>
        <a:xfrm>
          <a:off x="4408335" y="32367920"/>
          <a:ext cx="182476" cy="206800"/>
          <a:chOff x="3038475" y="1371600"/>
          <a:chExt cx="182671" cy="170851"/>
        </a:xfrm>
      </xdr:grpSpPr>
      <xdr:cxnSp macro="">
        <xdr:nvCxnSpPr>
          <xdr:cNvPr id="115" name="直線コネクタ 114">
            <a:extLst>
              <a:ext uri="{FF2B5EF4-FFF2-40B4-BE49-F238E27FC236}">
                <a16:creationId xmlns:a16="http://schemas.microsoft.com/office/drawing/2014/main" id="{00000000-0008-0000-0000-000073000000}"/>
              </a:ext>
            </a:extLst>
          </xdr:cNvPr>
          <xdr:cNvCxnSpPr/>
        </xdr:nvCxnSpPr>
        <xdr:spPr>
          <a:xfrm>
            <a:off x="3038475" y="1470688"/>
            <a:ext cx="182671" cy="1588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" name="直線コネクタ 115">
            <a:extLst>
              <a:ext uri="{FF2B5EF4-FFF2-40B4-BE49-F238E27FC236}">
                <a16:creationId xmlns:a16="http://schemas.microsoft.com/office/drawing/2014/main" id="{00000000-0008-0000-0000-000074000000}"/>
              </a:ext>
            </a:extLst>
          </xdr:cNvPr>
          <xdr:cNvCxnSpPr/>
        </xdr:nvCxnSpPr>
        <xdr:spPr>
          <a:xfrm>
            <a:off x="3063657" y="1505657"/>
            <a:ext cx="128131" cy="91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" name="直線コネクタ 116">
            <a:extLst>
              <a:ext uri="{FF2B5EF4-FFF2-40B4-BE49-F238E27FC236}">
                <a16:creationId xmlns:a16="http://schemas.microsoft.com/office/drawing/2014/main" id="{00000000-0008-0000-0000-000075000000}"/>
              </a:ext>
            </a:extLst>
          </xdr:cNvPr>
          <xdr:cNvCxnSpPr/>
        </xdr:nvCxnSpPr>
        <xdr:spPr>
          <a:xfrm>
            <a:off x="3085577" y="1540625"/>
            <a:ext cx="93163" cy="1826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8" name="二等辺三角形 117">
            <a:extLst>
              <a:ext uri="{FF2B5EF4-FFF2-40B4-BE49-F238E27FC236}">
                <a16:creationId xmlns:a16="http://schemas.microsoft.com/office/drawing/2014/main" id="{00000000-0008-0000-0000-000076000000}"/>
              </a:ext>
            </a:extLst>
          </xdr:cNvPr>
          <xdr:cNvSpPr/>
        </xdr:nvSpPr>
        <xdr:spPr>
          <a:xfrm rot="10800000">
            <a:off x="3084142" y="1371600"/>
            <a:ext cx="94598" cy="91336"/>
          </a:xfrm>
          <a:prstGeom prst="triangle">
            <a:avLst/>
          </a:prstGeom>
          <a:noFill/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17</xdr:col>
      <xdr:colOff>221747</xdr:colOff>
      <xdr:row>178</xdr:row>
      <xdr:rowOff>60420</xdr:rowOff>
    </xdr:from>
    <xdr:to>
      <xdr:col>18</xdr:col>
      <xdr:colOff>128194</xdr:colOff>
      <xdr:row>178</xdr:row>
      <xdr:rowOff>138682</xdr:rowOff>
    </xdr:to>
    <xdr:grpSp>
      <xdr:nvGrpSpPr>
        <xdr:cNvPr id="119" name="グループ化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GrpSpPr/>
      </xdr:nvGrpSpPr>
      <xdr:grpSpPr>
        <a:xfrm>
          <a:off x="4922795" y="32038303"/>
          <a:ext cx="182980" cy="78262"/>
          <a:chOff x="5180095" y="1233083"/>
          <a:chExt cx="182170" cy="100821"/>
        </a:xfrm>
      </xdr:grpSpPr>
      <xdr:cxnSp macro="">
        <xdr:nvCxnSpPr>
          <xdr:cNvPr id="120" name="直線コネクタ 119">
            <a:extLst>
              <a:ext uri="{FF2B5EF4-FFF2-40B4-BE49-F238E27FC236}">
                <a16:creationId xmlns:a16="http://schemas.microsoft.com/office/drawing/2014/main" id="{00000000-0008-0000-0000-000078000000}"/>
              </a:ext>
            </a:extLst>
          </xdr:cNvPr>
          <xdr:cNvCxnSpPr/>
        </xdr:nvCxnSpPr>
        <xdr:spPr>
          <a:xfrm>
            <a:off x="5180095" y="1233083"/>
            <a:ext cx="182170" cy="2231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" name="直線コネクタ 120">
            <a:extLst>
              <a:ext uri="{FF2B5EF4-FFF2-40B4-BE49-F238E27FC236}">
                <a16:creationId xmlns:a16="http://schemas.microsoft.com/office/drawing/2014/main" id="{00000000-0008-0000-0000-000079000000}"/>
              </a:ext>
            </a:extLst>
          </xdr:cNvPr>
          <xdr:cNvCxnSpPr/>
        </xdr:nvCxnSpPr>
        <xdr:spPr>
          <a:xfrm>
            <a:off x="5205208" y="1282211"/>
            <a:ext cx="127780" cy="1283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" name="直線コネクタ 121">
            <a:extLst>
              <a:ext uri="{FF2B5EF4-FFF2-40B4-BE49-F238E27FC236}">
                <a16:creationId xmlns:a16="http://schemas.microsoft.com/office/drawing/2014/main" id="{00000000-0008-0000-0000-00007A000000}"/>
              </a:ext>
            </a:extLst>
          </xdr:cNvPr>
          <xdr:cNvCxnSpPr/>
        </xdr:nvCxnSpPr>
        <xdr:spPr>
          <a:xfrm>
            <a:off x="5227068" y="1331339"/>
            <a:ext cx="92907" cy="2565"/>
          </a:xfrm>
          <a:prstGeom prst="line">
            <a:avLst/>
          </a:prstGeom>
          <a:ln w="31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257263</xdr:colOff>
      <xdr:row>177</xdr:row>
      <xdr:rowOff>44032</xdr:rowOff>
    </xdr:from>
    <xdr:to>
      <xdr:col>18</xdr:col>
      <xdr:colOff>75879</xdr:colOff>
      <xdr:row>177</xdr:row>
      <xdr:rowOff>172352</xdr:rowOff>
    </xdr:to>
    <xdr:sp macro="" textlink="">
      <xdr:nvSpPr>
        <xdr:cNvPr id="123" name="二等辺三角形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/>
      </xdr:nvSpPr>
      <xdr:spPr>
        <a:xfrm rot="10800000">
          <a:off x="4999352" y="28863961"/>
          <a:ext cx="97563" cy="128320"/>
        </a:xfrm>
        <a:prstGeom prst="triangl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17</xdr:col>
      <xdr:colOff>107448</xdr:colOff>
      <xdr:row>177</xdr:row>
      <xdr:rowOff>173371</xdr:rowOff>
    </xdr:from>
    <xdr:to>
      <xdr:col>19</xdr:col>
      <xdr:colOff>275388</xdr:colOff>
      <xdr:row>178</xdr:row>
      <xdr:rowOff>3759</xdr:rowOff>
    </xdr:to>
    <xdr:cxnSp macro="">
      <xdr:nvCxnSpPr>
        <xdr:cNvPr id="124" name="直線コネクタ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CxnSpPr/>
      </xdr:nvCxnSpPr>
      <xdr:spPr>
        <a:xfrm>
          <a:off x="4849537" y="28993300"/>
          <a:ext cx="725833" cy="477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29744</xdr:colOff>
      <xdr:row>177</xdr:row>
      <xdr:rowOff>173374</xdr:rowOff>
    </xdr:from>
    <xdr:to>
      <xdr:col>19</xdr:col>
      <xdr:colOff>39269</xdr:colOff>
      <xdr:row>179</xdr:row>
      <xdr:rowOff>75618</xdr:rowOff>
    </xdr:to>
    <xdr:cxnSp macro="">
      <xdr:nvCxnSpPr>
        <xdr:cNvPr id="125" name="直線矢印コネクタ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CxnSpPr/>
      </xdr:nvCxnSpPr>
      <xdr:spPr>
        <a:xfrm rot="5400000">
          <a:off x="5213278" y="29109751"/>
          <a:ext cx="242422" cy="9525"/>
        </a:xfrm>
        <a:prstGeom prst="straightConnector1">
          <a:avLst/>
        </a:prstGeom>
        <a:ln w="3175">
          <a:solidFill>
            <a:schemeClr val="tx1"/>
          </a:solidFill>
          <a:headEnd type="arrow" w="sm" len="sm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114969</xdr:colOff>
      <xdr:row>175</xdr:row>
      <xdr:rowOff>7938</xdr:rowOff>
    </xdr:from>
    <xdr:to>
      <xdr:col>17</xdr:col>
      <xdr:colOff>124995</xdr:colOff>
      <xdr:row>179</xdr:row>
      <xdr:rowOff>68095</xdr:rowOff>
    </xdr:to>
    <xdr:cxnSp macro="">
      <xdr:nvCxnSpPr>
        <xdr:cNvPr id="128" name="直線コネクタ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CxnSpPr/>
      </xdr:nvCxnSpPr>
      <xdr:spPr>
        <a:xfrm flipH="1">
          <a:off x="4857058" y="28487688"/>
          <a:ext cx="10026" cy="740514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104941</xdr:colOff>
      <xdr:row>179</xdr:row>
      <xdr:rowOff>68095</xdr:rowOff>
    </xdr:from>
    <xdr:to>
      <xdr:col>20</xdr:col>
      <xdr:colOff>19719</xdr:colOff>
      <xdr:row>179</xdr:row>
      <xdr:rowOff>78122</xdr:rowOff>
    </xdr:to>
    <xdr:cxnSp macro="">
      <xdr:nvCxnSpPr>
        <xdr:cNvPr id="129" name="直線コネクタ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CxnSpPr/>
      </xdr:nvCxnSpPr>
      <xdr:spPr>
        <a:xfrm>
          <a:off x="4847030" y="29228202"/>
          <a:ext cx="751618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14706</xdr:colOff>
      <xdr:row>175</xdr:row>
      <xdr:rowOff>22977</xdr:rowOff>
    </xdr:from>
    <xdr:to>
      <xdr:col>20</xdr:col>
      <xdr:colOff>14706</xdr:colOff>
      <xdr:row>179</xdr:row>
      <xdr:rowOff>83134</xdr:rowOff>
    </xdr:to>
    <xdr:cxnSp macro="">
      <xdr:nvCxnSpPr>
        <xdr:cNvPr id="130" name="直線コネクタ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CxnSpPr/>
      </xdr:nvCxnSpPr>
      <xdr:spPr>
        <a:xfrm>
          <a:off x="5593635" y="28502727"/>
          <a:ext cx="0" cy="740514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14705</xdr:colOff>
      <xdr:row>175</xdr:row>
      <xdr:rowOff>12950</xdr:rowOff>
    </xdr:from>
    <xdr:to>
      <xdr:col>17</xdr:col>
      <xdr:colOff>19718</xdr:colOff>
      <xdr:row>180</xdr:row>
      <xdr:rowOff>12950</xdr:rowOff>
    </xdr:to>
    <xdr:cxnSp macro="">
      <xdr:nvCxnSpPr>
        <xdr:cNvPr id="131" name="直線コネクタ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CxnSpPr/>
      </xdr:nvCxnSpPr>
      <xdr:spPr>
        <a:xfrm flipH="1">
          <a:off x="4756794" y="28492700"/>
          <a:ext cx="5013" cy="850446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124995</xdr:colOff>
      <xdr:row>175</xdr:row>
      <xdr:rowOff>12950</xdr:rowOff>
    </xdr:from>
    <xdr:to>
      <xdr:col>20</xdr:col>
      <xdr:colOff>130008</xdr:colOff>
      <xdr:row>180</xdr:row>
      <xdr:rowOff>12950</xdr:rowOff>
    </xdr:to>
    <xdr:cxnSp macro="">
      <xdr:nvCxnSpPr>
        <xdr:cNvPr id="132" name="直線コネクタ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CxnSpPr/>
      </xdr:nvCxnSpPr>
      <xdr:spPr>
        <a:xfrm flipH="1">
          <a:off x="5703924" y="28492700"/>
          <a:ext cx="5013" cy="850446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24731</xdr:colOff>
      <xdr:row>180</xdr:row>
      <xdr:rowOff>12951</xdr:rowOff>
    </xdr:from>
    <xdr:to>
      <xdr:col>20</xdr:col>
      <xdr:colOff>124995</xdr:colOff>
      <xdr:row>180</xdr:row>
      <xdr:rowOff>22978</xdr:rowOff>
    </xdr:to>
    <xdr:cxnSp macro="">
      <xdr:nvCxnSpPr>
        <xdr:cNvPr id="133" name="直線コネクタ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CxnSpPr/>
      </xdr:nvCxnSpPr>
      <xdr:spPr>
        <a:xfrm flipH="1" flipV="1">
          <a:off x="4766820" y="29343147"/>
          <a:ext cx="937104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10381</xdr:colOff>
      <xdr:row>175</xdr:row>
      <xdr:rowOff>14331</xdr:rowOff>
    </xdr:from>
    <xdr:to>
      <xdr:col>17</xdr:col>
      <xdr:colOff>116588</xdr:colOff>
      <xdr:row>175</xdr:row>
      <xdr:rowOff>14331</xdr:rowOff>
    </xdr:to>
    <xdr:cxnSp macro="">
      <xdr:nvCxnSpPr>
        <xdr:cNvPr id="134" name="直線コネクタ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CxnSpPr/>
      </xdr:nvCxnSpPr>
      <xdr:spPr>
        <a:xfrm>
          <a:off x="4752470" y="28494081"/>
          <a:ext cx="106207" cy="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11073</xdr:colOff>
      <xdr:row>175</xdr:row>
      <xdr:rowOff>22886</xdr:rowOff>
    </xdr:from>
    <xdr:to>
      <xdr:col>20</xdr:col>
      <xdr:colOff>131539</xdr:colOff>
      <xdr:row>175</xdr:row>
      <xdr:rowOff>22887</xdr:rowOff>
    </xdr:to>
    <xdr:cxnSp macro="">
      <xdr:nvCxnSpPr>
        <xdr:cNvPr id="135" name="直線コネクタ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CxnSpPr/>
      </xdr:nvCxnSpPr>
      <xdr:spPr>
        <a:xfrm>
          <a:off x="5590002" y="28502636"/>
          <a:ext cx="120466" cy="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219075</xdr:colOff>
      <xdr:row>176</xdr:row>
      <xdr:rowOff>16048</xdr:rowOff>
    </xdr:from>
    <xdr:to>
      <xdr:col>15</xdr:col>
      <xdr:colOff>219835</xdr:colOff>
      <xdr:row>180</xdr:row>
      <xdr:rowOff>133480</xdr:rowOff>
    </xdr:to>
    <xdr:cxnSp macro="">
      <xdr:nvCxnSpPr>
        <xdr:cNvPr id="136" name="直線矢印コネクタ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CxnSpPr>
          <a:cxnSpLocks/>
        </xdr:cNvCxnSpPr>
      </xdr:nvCxnSpPr>
      <xdr:spPr>
        <a:xfrm>
          <a:off x="4362450" y="32353423"/>
          <a:ext cx="760" cy="803232"/>
        </a:xfrm>
        <a:prstGeom prst="straightConnector1">
          <a:avLst/>
        </a:prstGeom>
        <a:ln w="3175">
          <a:solidFill>
            <a:schemeClr val="tx1"/>
          </a:solidFill>
          <a:headEnd type="arrow" w="sm" len="sm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30079</xdr:colOff>
      <xdr:row>177</xdr:row>
      <xdr:rowOff>170450</xdr:rowOff>
    </xdr:from>
    <xdr:to>
      <xdr:col>19</xdr:col>
      <xdr:colOff>39604</xdr:colOff>
      <xdr:row>179</xdr:row>
      <xdr:rowOff>72694</xdr:rowOff>
    </xdr:to>
    <xdr:cxnSp macro="">
      <xdr:nvCxnSpPr>
        <xdr:cNvPr id="138" name="直線矢印コネクタ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CxnSpPr/>
      </xdr:nvCxnSpPr>
      <xdr:spPr>
        <a:xfrm rot="5400000">
          <a:off x="5213613" y="29106827"/>
          <a:ext cx="242422" cy="9525"/>
        </a:xfrm>
        <a:prstGeom prst="straightConnector1">
          <a:avLst/>
        </a:prstGeom>
        <a:ln w="3175">
          <a:solidFill>
            <a:schemeClr val="tx1"/>
          </a:solidFill>
          <a:headEnd type="arrow" w="sm" len="sm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13607</xdr:colOff>
      <xdr:row>176</xdr:row>
      <xdr:rowOff>6804</xdr:rowOff>
    </xdr:from>
    <xdr:to>
      <xdr:col>17</xdr:col>
      <xdr:colOff>13607</xdr:colOff>
      <xdr:row>180</xdr:row>
      <xdr:rowOff>13608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 flipH="1">
          <a:off x="4476750" y="32228518"/>
          <a:ext cx="278946" cy="68716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11162</xdr:colOff>
      <xdr:row>180</xdr:row>
      <xdr:rowOff>7441</xdr:rowOff>
    </xdr:from>
    <xdr:to>
      <xdr:col>17</xdr:col>
      <xdr:colOff>18603</xdr:colOff>
      <xdr:row>180</xdr:row>
      <xdr:rowOff>7441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 flipH="1">
          <a:off x="4416475" y="32935664"/>
          <a:ext cx="282773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182314</xdr:colOff>
      <xdr:row>177</xdr:row>
      <xdr:rowOff>115341</xdr:rowOff>
    </xdr:from>
    <xdr:to>
      <xdr:col>17</xdr:col>
      <xdr:colOff>26044</xdr:colOff>
      <xdr:row>177</xdr:row>
      <xdr:rowOff>115341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CxnSpPr/>
      </xdr:nvCxnSpPr>
      <xdr:spPr>
        <a:xfrm>
          <a:off x="4587627" y="32530107"/>
          <a:ext cx="119062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122783</xdr:colOff>
      <xdr:row>178</xdr:row>
      <xdr:rowOff>100459</xdr:rowOff>
    </xdr:from>
    <xdr:to>
      <xdr:col>17</xdr:col>
      <xdr:colOff>18603</xdr:colOff>
      <xdr:row>178</xdr:row>
      <xdr:rowOff>100459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>
          <a:off x="4528096" y="32686377"/>
          <a:ext cx="171152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70693</xdr:colOff>
      <xdr:row>179</xdr:row>
      <xdr:rowOff>63252</xdr:rowOff>
    </xdr:from>
    <xdr:to>
      <xdr:col>17</xdr:col>
      <xdr:colOff>18603</xdr:colOff>
      <xdr:row>179</xdr:row>
      <xdr:rowOff>63252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>
          <a:off x="4476006" y="32820322"/>
          <a:ext cx="223242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30392</xdr:colOff>
      <xdr:row>234</xdr:row>
      <xdr:rowOff>60658</xdr:rowOff>
    </xdr:from>
    <xdr:to>
      <xdr:col>19</xdr:col>
      <xdr:colOff>198332</xdr:colOff>
      <xdr:row>234</xdr:row>
      <xdr:rowOff>62496</xdr:rowOff>
    </xdr:to>
    <xdr:cxnSp macro="">
      <xdr:nvCxnSpPr>
        <xdr:cNvPr id="146" name="直線コネクタ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CxnSpPr/>
      </xdr:nvCxnSpPr>
      <xdr:spPr>
        <a:xfrm>
          <a:off x="4726217" y="42104008"/>
          <a:ext cx="720390" cy="18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37913</xdr:colOff>
      <xdr:row>231</xdr:row>
      <xdr:rowOff>66675</xdr:rowOff>
    </xdr:from>
    <xdr:to>
      <xdr:col>17</xdr:col>
      <xdr:colOff>47939</xdr:colOff>
      <xdr:row>235</xdr:row>
      <xdr:rowOff>126832</xdr:rowOff>
    </xdr:to>
    <xdr:cxnSp macro="">
      <xdr:nvCxnSpPr>
        <xdr:cNvPr id="148" name="直線コネクタ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CxnSpPr/>
      </xdr:nvCxnSpPr>
      <xdr:spPr>
        <a:xfrm flipH="1">
          <a:off x="4733738" y="41595675"/>
          <a:ext cx="10026" cy="74595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27885</xdr:colOff>
      <xdr:row>235</xdr:row>
      <xdr:rowOff>126832</xdr:rowOff>
    </xdr:from>
    <xdr:to>
      <xdr:col>19</xdr:col>
      <xdr:colOff>218888</xdr:colOff>
      <xdr:row>235</xdr:row>
      <xdr:rowOff>136859</xdr:rowOff>
    </xdr:to>
    <xdr:cxnSp macro="">
      <xdr:nvCxnSpPr>
        <xdr:cNvPr id="149" name="直線コネクタ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CxnSpPr/>
      </xdr:nvCxnSpPr>
      <xdr:spPr>
        <a:xfrm>
          <a:off x="4723710" y="42341632"/>
          <a:ext cx="743453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213875</xdr:colOff>
      <xdr:row>231</xdr:row>
      <xdr:rowOff>81714</xdr:rowOff>
    </xdr:from>
    <xdr:to>
      <xdr:col>19</xdr:col>
      <xdr:colOff>213875</xdr:colOff>
      <xdr:row>235</xdr:row>
      <xdr:rowOff>141871</xdr:rowOff>
    </xdr:to>
    <xdr:cxnSp macro="">
      <xdr:nvCxnSpPr>
        <xdr:cNvPr id="150" name="直線コネクタ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CxnSpPr/>
      </xdr:nvCxnSpPr>
      <xdr:spPr>
        <a:xfrm>
          <a:off x="5462150" y="41610714"/>
          <a:ext cx="0" cy="74595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213874</xdr:colOff>
      <xdr:row>231</xdr:row>
      <xdr:rowOff>71687</xdr:rowOff>
    </xdr:from>
    <xdr:to>
      <xdr:col>16</xdr:col>
      <xdr:colOff>218887</xdr:colOff>
      <xdr:row>236</xdr:row>
      <xdr:rowOff>71687</xdr:rowOff>
    </xdr:to>
    <xdr:cxnSp macro="">
      <xdr:nvCxnSpPr>
        <xdr:cNvPr id="151" name="直線コネクタ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CxnSpPr/>
      </xdr:nvCxnSpPr>
      <xdr:spPr>
        <a:xfrm flipH="1">
          <a:off x="4633474" y="41600687"/>
          <a:ext cx="5013" cy="85725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47939</xdr:colOff>
      <xdr:row>231</xdr:row>
      <xdr:rowOff>71687</xdr:rowOff>
    </xdr:from>
    <xdr:to>
      <xdr:col>20</xdr:col>
      <xdr:colOff>52952</xdr:colOff>
      <xdr:row>236</xdr:row>
      <xdr:rowOff>71687</xdr:rowOff>
    </xdr:to>
    <xdr:cxnSp macro="">
      <xdr:nvCxnSpPr>
        <xdr:cNvPr id="152" name="直線コネクタ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CxnSpPr/>
      </xdr:nvCxnSpPr>
      <xdr:spPr>
        <a:xfrm flipH="1">
          <a:off x="5572439" y="41600687"/>
          <a:ext cx="5013" cy="85725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223900</xdr:colOff>
      <xdr:row>236</xdr:row>
      <xdr:rowOff>71688</xdr:rowOff>
    </xdr:from>
    <xdr:to>
      <xdr:col>20</xdr:col>
      <xdr:colOff>47939</xdr:colOff>
      <xdr:row>236</xdr:row>
      <xdr:rowOff>81715</xdr:rowOff>
    </xdr:to>
    <xdr:cxnSp macro="">
      <xdr:nvCxnSpPr>
        <xdr:cNvPr id="153" name="直線コネクタ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CxnSpPr/>
      </xdr:nvCxnSpPr>
      <xdr:spPr>
        <a:xfrm flipH="1" flipV="1">
          <a:off x="4643500" y="42457938"/>
          <a:ext cx="928939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231</xdr:row>
      <xdr:rowOff>73068</xdr:rowOff>
    </xdr:from>
    <xdr:to>
      <xdr:col>17</xdr:col>
      <xdr:colOff>39532</xdr:colOff>
      <xdr:row>231</xdr:row>
      <xdr:rowOff>73068</xdr:rowOff>
    </xdr:to>
    <xdr:cxnSp macro="">
      <xdr:nvCxnSpPr>
        <xdr:cNvPr id="154" name="直線コネクタ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CxnSpPr/>
      </xdr:nvCxnSpPr>
      <xdr:spPr>
        <a:xfrm>
          <a:off x="5380264" y="41606255"/>
          <a:ext cx="102125" cy="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210242</xdr:colOff>
      <xdr:row>231</xdr:row>
      <xdr:rowOff>81623</xdr:rowOff>
    </xdr:from>
    <xdr:to>
      <xdr:col>20</xdr:col>
      <xdr:colOff>54483</xdr:colOff>
      <xdr:row>231</xdr:row>
      <xdr:rowOff>81624</xdr:rowOff>
    </xdr:to>
    <xdr:cxnSp macro="">
      <xdr:nvCxnSpPr>
        <xdr:cNvPr id="155" name="直線コネクタ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CxnSpPr/>
      </xdr:nvCxnSpPr>
      <xdr:spPr>
        <a:xfrm>
          <a:off x="5458517" y="41610623"/>
          <a:ext cx="120466" cy="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38100</xdr:colOff>
      <xdr:row>234</xdr:row>
      <xdr:rowOff>47625</xdr:rowOff>
    </xdr:from>
    <xdr:to>
      <xdr:col>17</xdr:col>
      <xdr:colOff>246336</xdr:colOff>
      <xdr:row>235</xdr:row>
      <xdr:rowOff>127274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CxnSpPr/>
      </xdr:nvCxnSpPr>
      <xdr:spPr>
        <a:xfrm>
          <a:off x="4989458" y="42257334"/>
          <a:ext cx="208236" cy="25208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16422</xdr:colOff>
      <xdr:row>234</xdr:row>
      <xdr:rowOff>66675</xdr:rowOff>
    </xdr:from>
    <xdr:to>
      <xdr:col>19</xdr:col>
      <xdr:colOff>200025</xdr:colOff>
      <xdr:row>235</xdr:row>
      <xdr:rowOff>135485</xdr:rowOff>
    </xdr:to>
    <xdr:cxnSp macro="">
      <xdr:nvCxnSpPr>
        <xdr:cNvPr id="25" name="直線コネクタ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CxnSpPr/>
      </xdr:nvCxnSpPr>
      <xdr:spPr>
        <a:xfrm flipH="1">
          <a:off x="5517931" y="42276384"/>
          <a:ext cx="183603" cy="24124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20528</xdr:colOff>
      <xdr:row>235</xdr:row>
      <xdr:rowOff>36951</xdr:rowOff>
    </xdr:from>
    <xdr:to>
      <xdr:col>17</xdr:col>
      <xdr:colOff>160118</xdr:colOff>
      <xdr:row>235</xdr:row>
      <xdr:rowOff>36951</xdr:rowOff>
    </xdr:to>
    <xdr:cxnSp macro="">
      <xdr:nvCxnSpPr>
        <xdr:cNvPr id="159" name="直線矢印コネクタ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CxnSpPr/>
      </xdr:nvCxnSpPr>
      <xdr:spPr>
        <a:xfrm flipH="1">
          <a:off x="4971886" y="42419095"/>
          <a:ext cx="139590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98534</xdr:colOff>
      <xdr:row>235</xdr:row>
      <xdr:rowOff>36951</xdr:rowOff>
    </xdr:from>
    <xdr:to>
      <xdr:col>19</xdr:col>
      <xdr:colOff>217597</xdr:colOff>
      <xdr:row>235</xdr:row>
      <xdr:rowOff>36951</xdr:rowOff>
    </xdr:to>
    <xdr:cxnSp macro="">
      <xdr:nvCxnSpPr>
        <xdr:cNvPr id="161" name="直線矢印コネクタ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CxnSpPr/>
      </xdr:nvCxnSpPr>
      <xdr:spPr>
        <a:xfrm>
          <a:off x="5600043" y="42419095"/>
          <a:ext cx="11906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30392</xdr:colOff>
      <xdr:row>244</xdr:row>
      <xdr:rowOff>60658</xdr:rowOff>
    </xdr:from>
    <xdr:to>
      <xdr:col>19</xdr:col>
      <xdr:colOff>198332</xdr:colOff>
      <xdr:row>244</xdr:row>
      <xdr:rowOff>62496</xdr:rowOff>
    </xdr:to>
    <xdr:cxnSp macro="">
      <xdr:nvCxnSpPr>
        <xdr:cNvPr id="162" name="直線コネクタ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CxnSpPr/>
      </xdr:nvCxnSpPr>
      <xdr:spPr>
        <a:xfrm>
          <a:off x="4656821" y="42012526"/>
          <a:ext cx="712225" cy="18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37913</xdr:colOff>
      <xdr:row>241</xdr:row>
      <xdr:rowOff>66675</xdr:rowOff>
    </xdr:from>
    <xdr:to>
      <xdr:col>17</xdr:col>
      <xdr:colOff>47939</xdr:colOff>
      <xdr:row>245</xdr:row>
      <xdr:rowOff>126832</xdr:rowOff>
    </xdr:to>
    <xdr:cxnSp macro="">
      <xdr:nvCxnSpPr>
        <xdr:cNvPr id="163" name="直線コネクタ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CxnSpPr/>
      </xdr:nvCxnSpPr>
      <xdr:spPr>
        <a:xfrm flipH="1">
          <a:off x="4664342" y="41432389"/>
          <a:ext cx="10026" cy="813784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27885</xdr:colOff>
      <xdr:row>245</xdr:row>
      <xdr:rowOff>126832</xdr:rowOff>
    </xdr:from>
    <xdr:to>
      <xdr:col>19</xdr:col>
      <xdr:colOff>218888</xdr:colOff>
      <xdr:row>245</xdr:row>
      <xdr:rowOff>136859</xdr:rowOff>
    </xdr:to>
    <xdr:cxnSp macro="">
      <xdr:nvCxnSpPr>
        <xdr:cNvPr id="164" name="直線コネクタ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CxnSpPr/>
      </xdr:nvCxnSpPr>
      <xdr:spPr>
        <a:xfrm>
          <a:off x="4654314" y="42246173"/>
          <a:ext cx="735288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213875</xdr:colOff>
      <xdr:row>241</xdr:row>
      <xdr:rowOff>81714</xdr:rowOff>
    </xdr:from>
    <xdr:to>
      <xdr:col>19</xdr:col>
      <xdr:colOff>213875</xdr:colOff>
      <xdr:row>245</xdr:row>
      <xdr:rowOff>141871</xdr:rowOff>
    </xdr:to>
    <xdr:cxnSp macro="">
      <xdr:nvCxnSpPr>
        <xdr:cNvPr id="165" name="直線コネクタ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CxnSpPr/>
      </xdr:nvCxnSpPr>
      <xdr:spPr>
        <a:xfrm>
          <a:off x="5384589" y="41447428"/>
          <a:ext cx="0" cy="813784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213874</xdr:colOff>
      <xdr:row>241</xdr:row>
      <xdr:rowOff>71687</xdr:rowOff>
    </xdr:from>
    <xdr:to>
      <xdr:col>16</xdr:col>
      <xdr:colOff>218887</xdr:colOff>
      <xdr:row>246</xdr:row>
      <xdr:rowOff>71687</xdr:rowOff>
    </xdr:to>
    <xdr:cxnSp macro="">
      <xdr:nvCxnSpPr>
        <xdr:cNvPr id="166" name="直線コネクタ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CxnSpPr/>
      </xdr:nvCxnSpPr>
      <xdr:spPr>
        <a:xfrm flipH="1">
          <a:off x="4568160" y="41437401"/>
          <a:ext cx="5013" cy="921099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47939</xdr:colOff>
      <xdr:row>241</xdr:row>
      <xdr:rowOff>71687</xdr:rowOff>
    </xdr:from>
    <xdr:to>
      <xdr:col>20</xdr:col>
      <xdr:colOff>52952</xdr:colOff>
      <xdr:row>246</xdr:row>
      <xdr:rowOff>71687</xdr:rowOff>
    </xdr:to>
    <xdr:cxnSp macro="">
      <xdr:nvCxnSpPr>
        <xdr:cNvPr id="167" name="直線コネクタ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CxnSpPr/>
      </xdr:nvCxnSpPr>
      <xdr:spPr>
        <a:xfrm flipH="1">
          <a:off x="5490796" y="41437401"/>
          <a:ext cx="5013" cy="921099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223900</xdr:colOff>
      <xdr:row>246</xdr:row>
      <xdr:rowOff>71688</xdr:rowOff>
    </xdr:from>
    <xdr:to>
      <xdr:col>20</xdr:col>
      <xdr:colOff>47939</xdr:colOff>
      <xdr:row>246</xdr:row>
      <xdr:rowOff>81715</xdr:rowOff>
    </xdr:to>
    <xdr:cxnSp macro="">
      <xdr:nvCxnSpPr>
        <xdr:cNvPr id="168" name="直線コネクタ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CxnSpPr/>
      </xdr:nvCxnSpPr>
      <xdr:spPr>
        <a:xfrm flipH="1" flipV="1">
          <a:off x="4578186" y="42358501"/>
          <a:ext cx="912610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241</xdr:row>
      <xdr:rowOff>73068</xdr:rowOff>
    </xdr:from>
    <xdr:to>
      <xdr:col>17</xdr:col>
      <xdr:colOff>39532</xdr:colOff>
      <xdr:row>241</xdr:row>
      <xdr:rowOff>73068</xdr:rowOff>
    </xdr:to>
    <xdr:cxnSp macro="">
      <xdr:nvCxnSpPr>
        <xdr:cNvPr id="169" name="直線コネクタ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CxnSpPr/>
      </xdr:nvCxnSpPr>
      <xdr:spPr>
        <a:xfrm>
          <a:off x="4563836" y="41438782"/>
          <a:ext cx="102125" cy="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210242</xdr:colOff>
      <xdr:row>241</xdr:row>
      <xdr:rowOff>81623</xdr:rowOff>
    </xdr:from>
    <xdr:to>
      <xdr:col>20</xdr:col>
      <xdr:colOff>54483</xdr:colOff>
      <xdr:row>241</xdr:row>
      <xdr:rowOff>81624</xdr:rowOff>
    </xdr:to>
    <xdr:cxnSp macro="">
      <xdr:nvCxnSpPr>
        <xdr:cNvPr id="170" name="直線コネクタ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CxnSpPr/>
      </xdr:nvCxnSpPr>
      <xdr:spPr>
        <a:xfrm>
          <a:off x="5380956" y="41447337"/>
          <a:ext cx="116384" cy="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138149</xdr:colOff>
      <xdr:row>244</xdr:row>
      <xdr:rowOff>61803</xdr:rowOff>
    </xdr:from>
    <xdr:to>
      <xdr:col>17</xdr:col>
      <xdr:colOff>138149</xdr:colOff>
      <xdr:row>245</xdr:row>
      <xdr:rowOff>127242</xdr:rowOff>
    </xdr:to>
    <xdr:cxnSp macro="">
      <xdr:nvCxnSpPr>
        <xdr:cNvPr id="176" name="直線矢印コネクタ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CxnSpPr/>
      </xdr:nvCxnSpPr>
      <xdr:spPr>
        <a:xfrm>
          <a:off x="4835210" y="44211269"/>
          <a:ext cx="0" cy="236307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272662</xdr:colOff>
      <xdr:row>244</xdr:row>
      <xdr:rowOff>69074</xdr:rowOff>
    </xdr:from>
    <xdr:to>
      <xdr:col>17</xdr:col>
      <xdr:colOff>272662</xdr:colOff>
      <xdr:row>245</xdr:row>
      <xdr:rowOff>130878</xdr:rowOff>
    </xdr:to>
    <xdr:cxnSp macro="">
      <xdr:nvCxnSpPr>
        <xdr:cNvPr id="178" name="直線矢印コネクタ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CxnSpPr/>
      </xdr:nvCxnSpPr>
      <xdr:spPr>
        <a:xfrm>
          <a:off x="4969723" y="44218540"/>
          <a:ext cx="0" cy="232672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127242</xdr:colOff>
      <xdr:row>244</xdr:row>
      <xdr:rowOff>69074</xdr:rowOff>
    </xdr:from>
    <xdr:to>
      <xdr:col>18</xdr:col>
      <xdr:colOff>127242</xdr:colOff>
      <xdr:row>245</xdr:row>
      <xdr:rowOff>130878</xdr:rowOff>
    </xdr:to>
    <xdr:cxnSp macro="">
      <xdr:nvCxnSpPr>
        <xdr:cNvPr id="180" name="直線矢印コネクタ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CxnSpPr/>
      </xdr:nvCxnSpPr>
      <xdr:spPr>
        <a:xfrm>
          <a:off x="5100601" y="44218540"/>
          <a:ext cx="0" cy="232672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254485</xdr:colOff>
      <xdr:row>244</xdr:row>
      <xdr:rowOff>65439</xdr:rowOff>
    </xdr:from>
    <xdr:to>
      <xdr:col>18</xdr:col>
      <xdr:colOff>254485</xdr:colOff>
      <xdr:row>245</xdr:row>
      <xdr:rowOff>130878</xdr:rowOff>
    </xdr:to>
    <xdr:cxnSp macro="">
      <xdr:nvCxnSpPr>
        <xdr:cNvPr id="182" name="直線矢印コネクタ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CxnSpPr/>
      </xdr:nvCxnSpPr>
      <xdr:spPr>
        <a:xfrm>
          <a:off x="5227844" y="44214905"/>
          <a:ext cx="0" cy="236307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112701</xdr:colOff>
      <xdr:row>244</xdr:row>
      <xdr:rowOff>61803</xdr:rowOff>
    </xdr:from>
    <xdr:to>
      <xdr:col>19</xdr:col>
      <xdr:colOff>112701</xdr:colOff>
      <xdr:row>245</xdr:row>
      <xdr:rowOff>130878</xdr:rowOff>
    </xdr:to>
    <xdr:cxnSp macro="">
      <xdr:nvCxnSpPr>
        <xdr:cNvPr id="184" name="直線矢印コネクタ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CxnSpPr/>
      </xdr:nvCxnSpPr>
      <xdr:spPr>
        <a:xfrm>
          <a:off x="5366814" y="44696158"/>
          <a:ext cx="0" cy="273914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30392</xdr:colOff>
      <xdr:row>262</xdr:row>
      <xdr:rowOff>60658</xdr:rowOff>
    </xdr:from>
    <xdr:to>
      <xdr:col>19</xdr:col>
      <xdr:colOff>198332</xdr:colOff>
      <xdr:row>262</xdr:row>
      <xdr:rowOff>62496</xdr:rowOff>
    </xdr:to>
    <xdr:cxnSp macro="">
      <xdr:nvCxnSpPr>
        <xdr:cNvPr id="198" name="直線コネクタ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CxnSpPr/>
      </xdr:nvCxnSpPr>
      <xdr:spPr>
        <a:xfrm>
          <a:off x="4656821" y="43564638"/>
          <a:ext cx="712225" cy="18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37913</xdr:colOff>
      <xdr:row>259</xdr:row>
      <xdr:rowOff>66675</xdr:rowOff>
    </xdr:from>
    <xdr:to>
      <xdr:col>17</xdr:col>
      <xdr:colOff>47939</xdr:colOff>
      <xdr:row>263</xdr:row>
      <xdr:rowOff>126832</xdr:rowOff>
    </xdr:to>
    <xdr:cxnSp macro="">
      <xdr:nvCxnSpPr>
        <xdr:cNvPr id="199" name="直線コネクタ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CxnSpPr/>
      </xdr:nvCxnSpPr>
      <xdr:spPr>
        <a:xfrm flipH="1">
          <a:off x="4664342" y="42968053"/>
          <a:ext cx="10026" cy="83770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27885</xdr:colOff>
      <xdr:row>263</xdr:row>
      <xdr:rowOff>126832</xdr:rowOff>
    </xdr:from>
    <xdr:to>
      <xdr:col>19</xdr:col>
      <xdr:colOff>218888</xdr:colOff>
      <xdr:row>263</xdr:row>
      <xdr:rowOff>136859</xdr:rowOff>
    </xdr:to>
    <xdr:cxnSp macro="">
      <xdr:nvCxnSpPr>
        <xdr:cNvPr id="200" name="直線コネクタ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CxnSpPr/>
      </xdr:nvCxnSpPr>
      <xdr:spPr>
        <a:xfrm>
          <a:off x="4654314" y="43805761"/>
          <a:ext cx="735288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213875</xdr:colOff>
      <xdr:row>259</xdr:row>
      <xdr:rowOff>81714</xdr:rowOff>
    </xdr:from>
    <xdr:to>
      <xdr:col>19</xdr:col>
      <xdr:colOff>213875</xdr:colOff>
      <xdr:row>263</xdr:row>
      <xdr:rowOff>141871</xdr:rowOff>
    </xdr:to>
    <xdr:cxnSp macro="">
      <xdr:nvCxnSpPr>
        <xdr:cNvPr id="201" name="直線コネクタ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CxnSpPr/>
      </xdr:nvCxnSpPr>
      <xdr:spPr>
        <a:xfrm>
          <a:off x="5384589" y="42983092"/>
          <a:ext cx="0" cy="83770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213874</xdr:colOff>
      <xdr:row>259</xdr:row>
      <xdr:rowOff>71687</xdr:rowOff>
    </xdr:from>
    <xdr:to>
      <xdr:col>16</xdr:col>
      <xdr:colOff>218887</xdr:colOff>
      <xdr:row>264</xdr:row>
      <xdr:rowOff>71687</xdr:rowOff>
    </xdr:to>
    <xdr:cxnSp macro="">
      <xdr:nvCxnSpPr>
        <xdr:cNvPr id="202" name="直線コネクタ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CxnSpPr/>
      </xdr:nvCxnSpPr>
      <xdr:spPr>
        <a:xfrm flipH="1">
          <a:off x="4568160" y="42973065"/>
          <a:ext cx="5013" cy="95250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47939</xdr:colOff>
      <xdr:row>259</xdr:row>
      <xdr:rowOff>71687</xdr:rowOff>
    </xdr:from>
    <xdr:to>
      <xdr:col>20</xdr:col>
      <xdr:colOff>52952</xdr:colOff>
      <xdr:row>264</xdr:row>
      <xdr:rowOff>71687</xdr:rowOff>
    </xdr:to>
    <xdr:cxnSp macro="">
      <xdr:nvCxnSpPr>
        <xdr:cNvPr id="203" name="直線コネクタ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CxnSpPr/>
      </xdr:nvCxnSpPr>
      <xdr:spPr>
        <a:xfrm flipH="1">
          <a:off x="5490796" y="42973065"/>
          <a:ext cx="5013" cy="95250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223900</xdr:colOff>
      <xdr:row>264</xdr:row>
      <xdr:rowOff>71688</xdr:rowOff>
    </xdr:from>
    <xdr:to>
      <xdr:col>20</xdr:col>
      <xdr:colOff>47939</xdr:colOff>
      <xdr:row>264</xdr:row>
      <xdr:rowOff>81715</xdr:rowOff>
    </xdr:to>
    <xdr:cxnSp macro="">
      <xdr:nvCxnSpPr>
        <xdr:cNvPr id="204" name="直線コネクタ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CxnSpPr/>
      </xdr:nvCxnSpPr>
      <xdr:spPr>
        <a:xfrm flipH="1" flipV="1">
          <a:off x="4578186" y="43925566"/>
          <a:ext cx="912610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259</xdr:row>
      <xdr:rowOff>73068</xdr:rowOff>
    </xdr:from>
    <xdr:to>
      <xdr:col>17</xdr:col>
      <xdr:colOff>39532</xdr:colOff>
      <xdr:row>259</xdr:row>
      <xdr:rowOff>73068</xdr:rowOff>
    </xdr:to>
    <xdr:cxnSp macro="">
      <xdr:nvCxnSpPr>
        <xdr:cNvPr id="205" name="直線コネクタ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CxnSpPr/>
      </xdr:nvCxnSpPr>
      <xdr:spPr>
        <a:xfrm>
          <a:off x="4563836" y="42974446"/>
          <a:ext cx="102125" cy="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210242</xdr:colOff>
      <xdr:row>259</xdr:row>
      <xdr:rowOff>81623</xdr:rowOff>
    </xdr:from>
    <xdr:to>
      <xdr:col>20</xdr:col>
      <xdr:colOff>54483</xdr:colOff>
      <xdr:row>259</xdr:row>
      <xdr:rowOff>81624</xdr:rowOff>
    </xdr:to>
    <xdr:cxnSp macro="">
      <xdr:nvCxnSpPr>
        <xdr:cNvPr id="206" name="直線コネクタ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CxnSpPr/>
      </xdr:nvCxnSpPr>
      <xdr:spPr>
        <a:xfrm>
          <a:off x="5380956" y="42983001"/>
          <a:ext cx="116384" cy="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38100</xdr:colOff>
      <xdr:row>262</xdr:row>
      <xdr:rowOff>47625</xdr:rowOff>
    </xdr:from>
    <xdr:to>
      <xdr:col>17</xdr:col>
      <xdr:colOff>246336</xdr:colOff>
      <xdr:row>263</xdr:row>
      <xdr:rowOff>127274</xdr:rowOff>
    </xdr:to>
    <xdr:cxnSp macro="">
      <xdr:nvCxnSpPr>
        <xdr:cNvPr id="207" name="直線コネクタ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CxnSpPr/>
      </xdr:nvCxnSpPr>
      <xdr:spPr>
        <a:xfrm>
          <a:off x="4664529" y="43551605"/>
          <a:ext cx="208236" cy="25459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214388</xdr:colOff>
      <xdr:row>262</xdr:row>
      <xdr:rowOff>50839</xdr:rowOff>
    </xdr:from>
    <xdr:to>
      <xdr:col>20</xdr:col>
      <xdr:colOff>160277</xdr:colOff>
      <xdr:row>263</xdr:row>
      <xdr:rowOff>137380</xdr:rowOff>
    </xdr:to>
    <xdr:cxnSp macro="">
      <xdr:nvCxnSpPr>
        <xdr:cNvPr id="208" name="直線コネクタ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CxnSpPr/>
      </xdr:nvCxnSpPr>
      <xdr:spPr>
        <a:xfrm>
          <a:off x="5434821" y="47410238"/>
          <a:ext cx="220648" cy="29719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34266</xdr:colOff>
      <xdr:row>263</xdr:row>
      <xdr:rowOff>36951</xdr:rowOff>
    </xdr:from>
    <xdr:to>
      <xdr:col>17</xdr:col>
      <xdr:colOff>173856</xdr:colOff>
      <xdr:row>263</xdr:row>
      <xdr:rowOff>36951</xdr:rowOff>
    </xdr:to>
    <xdr:cxnSp macro="">
      <xdr:nvCxnSpPr>
        <xdr:cNvPr id="209" name="直線矢印コネクタ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CxnSpPr/>
      </xdr:nvCxnSpPr>
      <xdr:spPr>
        <a:xfrm flipH="1">
          <a:off x="4705179" y="47606999"/>
          <a:ext cx="139590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217597</xdr:colOff>
      <xdr:row>263</xdr:row>
      <xdr:rowOff>36635</xdr:rowOff>
    </xdr:from>
    <xdr:to>
      <xdr:col>20</xdr:col>
      <xdr:colOff>82428</xdr:colOff>
      <xdr:row>263</xdr:row>
      <xdr:rowOff>36951</xdr:rowOff>
    </xdr:to>
    <xdr:cxnSp macro="">
      <xdr:nvCxnSpPr>
        <xdr:cNvPr id="210" name="直線矢印コネクタ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CxnSpPr/>
      </xdr:nvCxnSpPr>
      <xdr:spPr>
        <a:xfrm flipH="1">
          <a:off x="5438030" y="47606683"/>
          <a:ext cx="139590" cy="31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219807</xdr:colOff>
      <xdr:row>263</xdr:row>
      <xdr:rowOff>137380</xdr:rowOff>
    </xdr:from>
    <xdr:to>
      <xdr:col>20</xdr:col>
      <xdr:colOff>160277</xdr:colOff>
      <xdr:row>263</xdr:row>
      <xdr:rowOff>137380</xdr:rowOff>
    </xdr:to>
    <xdr:cxnSp macro="">
      <xdr:nvCxnSpPr>
        <xdr:cNvPr id="214" name="直線コネクタ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CxnSpPr/>
      </xdr:nvCxnSpPr>
      <xdr:spPr>
        <a:xfrm>
          <a:off x="5440240" y="47707428"/>
          <a:ext cx="215229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163871</xdr:colOff>
      <xdr:row>258</xdr:row>
      <xdr:rowOff>133145</xdr:rowOff>
    </xdr:from>
    <xdr:to>
      <xdr:col>19</xdr:col>
      <xdr:colOff>40968</xdr:colOff>
      <xdr:row>258</xdr:row>
      <xdr:rowOff>133145</xdr:rowOff>
    </xdr:to>
    <xdr:cxnSp macro="">
      <xdr:nvCxnSpPr>
        <xdr:cNvPr id="219" name="直線矢印コネクタ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CxnSpPr/>
      </xdr:nvCxnSpPr>
      <xdr:spPr>
        <a:xfrm flipH="1">
          <a:off x="4864919" y="47327984"/>
          <a:ext cx="430162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244612</xdr:colOff>
      <xdr:row>325</xdr:row>
      <xdr:rowOff>120176</xdr:rowOff>
    </xdr:from>
    <xdr:to>
      <xdr:col>15</xdr:col>
      <xdr:colOff>136020</xdr:colOff>
      <xdr:row>325</xdr:row>
      <xdr:rowOff>122014</xdr:rowOff>
    </xdr:to>
    <xdr:cxnSp macro="">
      <xdr:nvCxnSpPr>
        <xdr:cNvPr id="218" name="直線コネクタ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CxnSpPr/>
      </xdr:nvCxnSpPr>
      <xdr:spPr>
        <a:xfrm>
          <a:off x="3540123" y="58573780"/>
          <a:ext cx="715286" cy="18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227799</xdr:colOff>
      <xdr:row>323</xdr:row>
      <xdr:rowOff>20484</xdr:rowOff>
    </xdr:from>
    <xdr:to>
      <xdr:col>12</xdr:col>
      <xdr:colOff>237825</xdr:colOff>
      <xdr:row>326</xdr:row>
      <xdr:rowOff>131850</xdr:rowOff>
    </xdr:to>
    <xdr:cxnSp macro="">
      <xdr:nvCxnSpPr>
        <xdr:cNvPr id="220" name="直線コネクタ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CxnSpPr/>
      </xdr:nvCxnSpPr>
      <xdr:spPr>
        <a:xfrm flipH="1">
          <a:off x="3546186" y="58717016"/>
          <a:ext cx="10026" cy="81806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217771</xdr:colOff>
      <xdr:row>326</xdr:row>
      <xdr:rowOff>131850</xdr:rowOff>
    </xdr:from>
    <xdr:to>
      <xdr:col>15</xdr:col>
      <xdr:colOff>132242</xdr:colOff>
      <xdr:row>326</xdr:row>
      <xdr:rowOff>141877</xdr:rowOff>
    </xdr:to>
    <xdr:cxnSp macro="">
      <xdr:nvCxnSpPr>
        <xdr:cNvPr id="221" name="直線コネクタ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CxnSpPr/>
      </xdr:nvCxnSpPr>
      <xdr:spPr>
        <a:xfrm>
          <a:off x="3536158" y="59535076"/>
          <a:ext cx="744068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127229</xdr:colOff>
      <xdr:row>323</xdr:row>
      <xdr:rowOff>35523</xdr:rowOff>
    </xdr:from>
    <xdr:to>
      <xdr:col>15</xdr:col>
      <xdr:colOff>127229</xdr:colOff>
      <xdr:row>326</xdr:row>
      <xdr:rowOff>146889</xdr:rowOff>
    </xdr:to>
    <xdr:cxnSp macro="">
      <xdr:nvCxnSpPr>
        <xdr:cNvPr id="222" name="直線コネクタ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CxnSpPr/>
      </xdr:nvCxnSpPr>
      <xdr:spPr>
        <a:xfrm>
          <a:off x="4246618" y="58009401"/>
          <a:ext cx="0" cy="830955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127228</xdr:colOff>
      <xdr:row>323</xdr:row>
      <xdr:rowOff>25496</xdr:rowOff>
    </xdr:from>
    <xdr:to>
      <xdr:col>12</xdr:col>
      <xdr:colOff>132241</xdr:colOff>
      <xdr:row>327</xdr:row>
      <xdr:rowOff>15254</xdr:rowOff>
    </xdr:to>
    <xdr:cxnSp macro="">
      <xdr:nvCxnSpPr>
        <xdr:cNvPr id="223" name="直線コネクタ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CxnSpPr/>
      </xdr:nvCxnSpPr>
      <xdr:spPr>
        <a:xfrm flipH="1">
          <a:off x="3445615" y="58722028"/>
          <a:ext cx="5013" cy="932016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237825</xdr:colOff>
      <xdr:row>323</xdr:row>
      <xdr:rowOff>25496</xdr:rowOff>
    </xdr:from>
    <xdr:to>
      <xdr:col>15</xdr:col>
      <xdr:colOff>242838</xdr:colOff>
      <xdr:row>327</xdr:row>
      <xdr:rowOff>15254</xdr:rowOff>
    </xdr:to>
    <xdr:cxnSp macro="">
      <xdr:nvCxnSpPr>
        <xdr:cNvPr id="224" name="直線コネクタ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CxnSpPr/>
      </xdr:nvCxnSpPr>
      <xdr:spPr>
        <a:xfrm flipH="1">
          <a:off x="4385809" y="58722028"/>
          <a:ext cx="5013" cy="932016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137254</xdr:colOff>
      <xdr:row>327</xdr:row>
      <xdr:rowOff>15255</xdr:rowOff>
    </xdr:from>
    <xdr:to>
      <xdr:col>15</xdr:col>
      <xdr:colOff>237825</xdr:colOff>
      <xdr:row>327</xdr:row>
      <xdr:rowOff>25282</xdr:rowOff>
    </xdr:to>
    <xdr:cxnSp macro="">
      <xdr:nvCxnSpPr>
        <xdr:cNvPr id="225" name="直線コネクタ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CxnSpPr/>
      </xdr:nvCxnSpPr>
      <xdr:spPr>
        <a:xfrm flipH="1" flipV="1">
          <a:off x="3455641" y="59654045"/>
          <a:ext cx="930168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122904</xdr:colOff>
      <xdr:row>323</xdr:row>
      <xdr:rowOff>26877</xdr:rowOff>
    </xdr:from>
    <xdr:to>
      <xdr:col>12</xdr:col>
      <xdr:colOff>229418</xdr:colOff>
      <xdr:row>323</xdr:row>
      <xdr:rowOff>26877</xdr:rowOff>
    </xdr:to>
    <xdr:cxnSp macro="">
      <xdr:nvCxnSpPr>
        <xdr:cNvPr id="226" name="直線コネクタ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CxnSpPr/>
      </xdr:nvCxnSpPr>
      <xdr:spPr>
        <a:xfrm>
          <a:off x="3441291" y="58723409"/>
          <a:ext cx="106514" cy="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123596</xdr:colOff>
      <xdr:row>323</xdr:row>
      <xdr:rowOff>35432</xdr:rowOff>
    </xdr:from>
    <xdr:to>
      <xdr:col>15</xdr:col>
      <xdr:colOff>244369</xdr:colOff>
      <xdr:row>323</xdr:row>
      <xdr:rowOff>35433</xdr:rowOff>
    </xdr:to>
    <xdr:cxnSp macro="">
      <xdr:nvCxnSpPr>
        <xdr:cNvPr id="227" name="直線コネクタ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CxnSpPr/>
      </xdr:nvCxnSpPr>
      <xdr:spPr>
        <a:xfrm>
          <a:off x="4271580" y="58731964"/>
          <a:ext cx="120773" cy="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227986</xdr:colOff>
      <xdr:row>325</xdr:row>
      <xdr:rowOff>114095</xdr:rowOff>
    </xdr:from>
    <xdr:to>
      <xdr:col>13</xdr:col>
      <xdr:colOff>159690</xdr:colOff>
      <xdr:row>326</xdr:row>
      <xdr:rowOff>132292</xdr:rowOff>
    </xdr:to>
    <xdr:cxnSp macro="">
      <xdr:nvCxnSpPr>
        <xdr:cNvPr id="228" name="直線コネクタ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CxnSpPr/>
      </xdr:nvCxnSpPr>
      <xdr:spPr>
        <a:xfrm>
          <a:off x="3546373" y="59281756"/>
          <a:ext cx="208236" cy="25376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206309</xdr:colOff>
      <xdr:row>325</xdr:row>
      <xdr:rowOff>121670</xdr:rowOff>
    </xdr:from>
    <xdr:to>
      <xdr:col>15</xdr:col>
      <xdr:colOff>125146</xdr:colOff>
      <xdr:row>326</xdr:row>
      <xdr:rowOff>140503</xdr:rowOff>
    </xdr:to>
    <xdr:cxnSp macro="">
      <xdr:nvCxnSpPr>
        <xdr:cNvPr id="229" name="直線コネクタ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CxnSpPr/>
      </xdr:nvCxnSpPr>
      <xdr:spPr>
        <a:xfrm flipH="1">
          <a:off x="4051072" y="58575274"/>
          <a:ext cx="193463" cy="25869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224319</xdr:colOff>
      <xdr:row>326</xdr:row>
      <xdr:rowOff>38493</xdr:rowOff>
    </xdr:from>
    <xdr:to>
      <xdr:col>13</xdr:col>
      <xdr:colOff>87377</xdr:colOff>
      <xdr:row>326</xdr:row>
      <xdr:rowOff>38493</xdr:rowOff>
    </xdr:to>
    <xdr:cxnSp macro="">
      <xdr:nvCxnSpPr>
        <xdr:cNvPr id="230" name="直線矢印コネクタ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CxnSpPr/>
      </xdr:nvCxnSpPr>
      <xdr:spPr>
        <a:xfrm flipH="1">
          <a:off x="3519830" y="58731960"/>
          <a:ext cx="137684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11888</xdr:colOff>
      <xdr:row>326</xdr:row>
      <xdr:rowOff>41969</xdr:rowOff>
    </xdr:from>
    <xdr:to>
      <xdr:col>15</xdr:col>
      <xdr:colOff>130951</xdr:colOff>
      <xdr:row>326</xdr:row>
      <xdr:rowOff>41969</xdr:rowOff>
    </xdr:to>
    <xdr:cxnSp macro="">
      <xdr:nvCxnSpPr>
        <xdr:cNvPr id="231" name="直線矢印コネクタ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CxnSpPr/>
      </xdr:nvCxnSpPr>
      <xdr:spPr>
        <a:xfrm>
          <a:off x="4159872" y="59445195"/>
          <a:ext cx="11906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132488</xdr:colOff>
      <xdr:row>324</xdr:row>
      <xdr:rowOff>20484</xdr:rowOff>
    </xdr:from>
    <xdr:to>
      <xdr:col>12</xdr:col>
      <xdr:colOff>132488</xdr:colOff>
      <xdr:row>327</xdr:row>
      <xdr:rowOff>17046</xdr:rowOff>
    </xdr:to>
    <xdr:cxnSp macro="">
      <xdr:nvCxnSpPr>
        <xdr:cNvPr id="232" name="直線コネクタ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CxnSpPr/>
      </xdr:nvCxnSpPr>
      <xdr:spPr>
        <a:xfrm flipH="1">
          <a:off x="3153373" y="58234225"/>
          <a:ext cx="274626" cy="71615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130043</xdr:colOff>
      <xdr:row>327</xdr:row>
      <xdr:rowOff>10879</xdr:rowOff>
    </xdr:from>
    <xdr:to>
      <xdr:col>12</xdr:col>
      <xdr:colOff>137484</xdr:colOff>
      <xdr:row>327</xdr:row>
      <xdr:rowOff>10879</xdr:rowOff>
    </xdr:to>
    <xdr:cxnSp macro="">
      <xdr:nvCxnSpPr>
        <xdr:cNvPr id="233" name="直線コネクタ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CxnSpPr/>
      </xdr:nvCxnSpPr>
      <xdr:spPr>
        <a:xfrm flipH="1">
          <a:off x="3150928" y="58944209"/>
          <a:ext cx="282067" cy="0"/>
        </a:xfrm>
        <a:prstGeom prst="line">
          <a:avLst/>
        </a:prstGeom>
        <a:ln w="12700">
          <a:solidFill>
            <a:schemeClr val="tx1"/>
          </a:solidFill>
          <a:head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24663</xdr:colOff>
      <xdr:row>325</xdr:row>
      <xdr:rowOff>67570</xdr:rowOff>
    </xdr:from>
    <xdr:to>
      <xdr:col>12</xdr:col>
      <xdr:colOff>144925</xdr:colOff>
      <xdr:row>325</xdr:row>
      <xdr:rowOff>67570</xdr:rowOff>
    </xdr:to>
    <xdr:cxnSp macro="">
      <xdr:nvCxnSpPr>
        <xdr:cNvPr id="234" name="直線矢印コネクタ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CxnSpPr/>
      </xdr:nvCxnSpPr>
      <xdr:spPr>
        <a:xfrm>
          <a:off x="3320174" y="58521174"/>
          <a:ext cx="120262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241664</xdr:colOff>
      <xdr:row>325</xdr:row>
      <xdr:rowOff>226800</xdr:rowOff>
    </xdr:from>
    <xdr:to>
      <xdr:col>12</xdr:col>
      <xdr:colOff>137484</xdr:colOff>
      <xdr:row>325</xdr:row>
      <xdr:rowOff>226800</xdr:rowOff>
    </xdr:to>
    <xdr:cxnSp macro="">
      <xdr:nvCxnSpPr>
        <xdr:cNvPr id="235" name="直線矢印コネクタ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CxnSpPr/>
      </xdr:nvCxnSpPr>
      <xdr:spPr>
        <a:xfrm>
          <a:off x="3262549" y="58680404"/>
          <a:ext cx="170446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189574</xdr:colOff>
      <xdr:row>326</xdr:row>
      <xdr:rowOff>128141</xdr:rowOff>
    </xdr:from>
    <xdr:to>
      <xdr:col>12</xdr:col>
      <xdr:colOff>137484</xdr:colOff>
      <xdr:row>326</xdr:row>
      <xdr:rowOff>128141</xdr:rowOff>
    </xdr:to>
    <xdr:cxnSp macro="">
      <xdr:nvCxnSpPr>
        <xdr:cNvPr id="236" name="直線矢印コネクタ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CxnSpPr/>
      </xdr:nvCxnSpPr>
      <xdr:spPr>
        <a:xfrm>
          <a:off x="3210459" y="58821608"/>
          <a:ext cx="222536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60709</xdr:colOff>
      <xdr:row>325</xdr:row>
      <xdr:rowOff>121633</xdr:rowOff>
    </xdr:from>
    <xdr:to>
      <xdr:col>13</xdr:col>
      <xdr:colOff>60709</xdr:colOff>
      <xdr:row>326</xdr:row>
      <xdr:rowOff>142789</xdr:rowOff>
    </xdr:to>
    <xdr:cxnSp macro="">
      <xdr:nvCxnSpPr>
        <xdr:cNvPr id="237" name="直線矢印コネクタ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CxnSpPr/>
      </xdr:nvCxnSpPr>
      <xdr:spPr>
        <a:xfrm>
          <a:off x="3630846" y="58575237"/>
          <a:ext cx="0" cy="261019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171320</xdr:colOff>
      <xdr:row>325</xdr:row>
      <xdr:rowOff>128904</xdr:rowOff>
    </xdr:from>
    <xdr:to>
      <xdr:col>13</xdr:col>
      <xdr:colOff>171320</xdr:colOff>
      <xdr:row>326</xdr:row>
      <xdr:rowOff>146425</xdr:rowOff>
    </xdr:to>
    <xdr:cxnSp macro="">
      <xdr:nvCxnSpPr>
        <xdr:cNvPr id="238" name="直線矢印コネクタ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CxnSpPr/>
      </xdr:nvCxnSpPr>
      <xdr:spPr>
        <a:xfrm>
          <a:off x="3792617" y="58518951"/>
          <a:ext cx="0" cy="260139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25469</xdr:colOff>
      <xdr:row>325</xdr:row>
      <xdr:rowOff>128904</xdr:rowOff>
    </xdr:from>
    <xdr:to>
      <xdr:col>14</xdr:col>
      <xdr:colOff>25469</xdr:colOff>
      <xdr:row>326</xdr:row>
      <xdr:rowOff>146425</xdr:rowOff>
    </xdr:to>
    <xdr:cxnSp macro="">
      <xdr:nvCxnSpPr>
        <xdr:cNvPr id="239" name="直線矢印コネクタ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CxnSpPr/>
      </xdr:nvCxnSpPr>
      <xdr:spPr>
        <a:xfrm>
          <a:off x="3925327" y="58518951"/>
          <a:ext cx="0" cy="260139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153143</xdr:colOff>
      <xdr:row>325</xdr:row>
      <xdr:rowOff>125269</xdr:rowOff>
    </xdr:from>
    <xdr:to>
      <xdr:col>14</xdr:col>
      <xdr:colOff>153143</xdr:colOff>
      <xdr:row>326</xdr:row>
      <xdr:rowOff>146425</xdr:rowOff>
    </xdr:to>
    <xdr:cxnSp macro="">
      <xdr:nvCxnSpPr>
        <xdr:cNvPr id="240" name="直線矢印コネクタ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CxnSpPr/>
      </xdr:nvCxnSpPr>
      <xdr:spPr>
        <a:xfrm>
          <a:off x="4053001" y="58515316"/>
          <a:ext cx="0" cy="263774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10927</xdr:colOff>
      <xdr:row>325</xdr:row>
      <xdr:rowOff>121633</xdr:rowOff>
    </xdr:from>
    <xdr:to>
      <xdr:col>15</xdr:col>
      <xdr:colOff>10927</xdr:colOff>
      <xdr:row>326</xdr:row>
      <xdr:rowOff>146425</xdr:rowOff>
    </xdr:to>
    <xdr:cxnSp macro="">
      <xdr:nvCxnSpPr>
        <xdr:cNvPr id="241" name="直線矢印コネクタ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CxnSpPr/>
      </xdr:nvCxnSpPr>
      <xdr:spPr>
        <a:xfrm>
          <a:off x="4189347" y="58511680"/>
          <a:ext cx="0" cy="26741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149480</xdr:colOff>
      <xdr:row>327</xdr:row>
      <xdr:rowOff>139051</xdr:rowOff>
    </xdr:from>
    <xdr:to>
      <xdr:col>15</xdr:col>
      <xdr:colOff>236387</xdr:colOff>
      <xdr:row>327</xdr:row>
      <xdr:rowOff>139051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3444991" y="59072381"/>
          <a:ext cx="910785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146004</xdr:colOff>
      <xdr:row>327</xdr:row>
      <xdr:rowOff>13905</xdr:rowOff>
    </xdr:from>
    <xdr:to>
      <xdr:col>12</xdr:col>
      <xdr:colOff>146004</xdr:colOff>
      <xdr:row>327</xdr:row>
      <xdr:rowOff>142528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 flipV="1">
          <a:off x="3441515" y="58947235"/>
          <a:ext cx="0" cy="128623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232910</xdr:colOff>
      <xdr:row>327</xdr:row>
      <xdr:rowOff>10429</xdr:rowOff>
    </xdr:from>
    <xdr:to>
      <xdr:col>15</xdr:col>
      <xdr:colOff>232910</xdr:colOff>
      <xdr:row>327</xdr:row>
      <xdr:rowOff>142528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 flipV="1">
          <a:off x="4352299" y="58943759"/>
          <a:ext cx="0" cy="132099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52144</xdr:colOff>
      <xdr:row>327</xdr:row>
      <xdr:rowOff>17382</xdr:rowOff>
    </xdr:from>
    <xdr:to>
      <xdr:col>13</xdr:col>
      <xdr:colOff>52144</xdr:colOff>
      <xdr:row>327</xdr:row>
      <xdr:rowOff>142528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/>
      </xdr:nvCxnSpPr>
      <xdr:spPr>
        <a:xfrm flipV="1">
          <a:off x="3622281" y="58950712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229434</xdr:colOff>
      <xdr:row>327</xdr:row>
      <xdr:rowOff>13905</xdr:rowOff>
    </xdr:from>
    <xdr:to>
      <xdr:col>13</xdr:col>
      <xdr:colOff>229434</xdr:colOff>
      <xdr:row>327</xdr:row>
      <xdr:rowOff>139051</xdr:rowOff>
    </xdr:to>
    <xdr:cxnSp macro="">
      <xdr:nvCxnSpPr>
        <xdr:cNvPr id="242" name="直線矢印コネクタ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CxnSpPr/>
      </xdr:nvCxnSpPr>
      <xdr:spPr>
        <a:xfrm flipV="1">
          <a:off x="3799571" y="58947235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125145</xdr:colOff>
      <xdr:row>327</xdr:row>
      <xdr:rowOff>13906</xdr:rowOff>
    </xdr:from>
    <xdr:to>
      <xdr:col>14</xdr:col>
      <xdr:colOff>125145</xdr:colOff>
      <xdr:row>327</xdr:row>
      <xdr:rowOff>139052</xdr:rowOff>
    </xdr:to>
    <xdr:cxnSp macro="">
      <xdr:nvCxnSpPr>
        <xdr:cNvPr id="243" name="直線矢印コネクタ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CxnSpPr/>
      </xdr:nvCxnSpPr>
      <xdr:spPr>
        <a:xfrm flipV="1">
          <a:off x="3969908" y="58947236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24334</xdr:colOff>
      <xdr:row>327</xdr:row>
      <xdr:rowOff>13905</xdr:rowOff>
    </xdr:from>
    <xdr:to>
      <xdr:col>15</xdr:col>
      <xdr:colOff>24334</xdr:colOff>
      <xdr:row>327</xdr:row>
      <xdr:rowOff>139051</xdr:rowOff>
    </xdr:to>
    <xdr:cxnSp macro="">
      <xdr:nvCxnSpPr>
        <xdr:cNvPr id="244" name="直線矢印コネクタ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CxnSpPr/>
      </xdr:nvCxnSpPr>
      <xdr:spPr>
        <a:xfrm flipV="1">
          <a:off x="4143723" y="58947235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208314</xdr:colOff>
      <xdr:row>328</xdr:row>
      <xdr:rowOff>187098</xdr:rowOff>
    </xdr:from>
    <xdr:to>
      <xdr:col>12</xdr:col>
      <xdr:colOff>218340</xdr:colOff>
      <xdr:row>332</xdr:row>
      <xdr:rowOff>60339</xdr:rowOff>
    </xdr:to>
    <xdr:cxnSp macro="">
      <xdr:nvCxnSpPr>
        <xdr:cNvPr id="276" name="直線コネクタ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CxnSpPr/>
      </xdr:nvCxnSpPr>
      <xdr:spPr>
        <a:xfrm flipH="1">
          <a:off x="3474028" y="59505736"/>
          <a:ext cx="10026" cy="82574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198286</xdr:colOff>
      <xdr:row>332</xdr:row>
      <xdr:rowOff>60339</xdr:rowOff>
    </xdr:from>
    <xdr:to>
      <xdr:col>15</xdr:col>
      <xdr:colOff>112757</xdr:colOff>
      <xdr:row>332</xdr:row>
      <xdr:rowOff>70366</xdr:rowOff>
    </xdr:to>
    <xdr:cxnSp macro="">
      <xdr:nvCxnSpPr>
        <xdr:cNvPr id="277" name="直線コネクタ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CxnSpPr/>
      </xdr:nvCxnSpPr>
      <xdr:spPr>
        <a:xfrm>
          <a:off x="3464000" y="60331477"/>
          <a:ext cx="730900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107744</xdr:colOff>
      <xdr:row>328</xdr:row>
      <xdr:rowOff>202137</xdr:rowOff>
    </xdr:from>
    <xdr:to>
      <xdr:col>15</xdr:col>
      <xdr:colOff>107744</xdr:colOff>
      <xdr:row>332</xdr:row>
      <xdr:rowOff>75378</xdr:rowOff>
    </xdr:to>
    <xdr:cxnSp macro="">
      <xdr:nvCxnSpPr>
        <xdr:cNvPr id="278" name="直線コネクタ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CxnSpPr/>
      </xdr:nvCxnSpPr>
      <xdr:spPr>
        <a:xfrm>
          <a:off x="4189887" y="59520775"/>
          <a:ext cx="0" cy="82574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107743</xdr:colOff>
      <xdr:row>328</xdr:row>
      <xdr:rowOff>192110</xdr:rowOff>
    </xdr:from>
    <xdr:to>
      <xdr:col>12</xdr:col>
      <xdr:colOff>112756</xdr:colOff>
      <xdr:row>333</xdr:row>
      <xdr:rowOff>11778</xdr:rowOff>
    </xdr:to>
    <xdr:cxnSp macro="">
      <xdr:nvCxnSpPr>
        <xdr:cNvPr id="279" name="直線コネクタ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CxnSpPr/>
      </xdr:nvCxnSpPr>
      <xdr:spPr>
        <a:xfrm flipH="1">
          <a:off x="3373457" y="59510748"/>
          <a:ext cx="5013" cy="94225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218340</xdr:colOff>
      <xdr:row>328</xdr:row>
      <xdr:rowOff>192110</xdr:rowOff>
    </xdr:from>
    <xdr:to>
      <xdr:col>15</xdr:col>
      <xdr:colOff>223353</xdr:colOff>
      <xdr:row>333</xdr:row>
      <xdr:rowOff>11778</xdr:rowOff>
    </xdr:to>
    <xdr:cxnSp macro="">
      <xdr:nvCxnSpPr>
        <xdr:cNvPr id="280" name="直線コネクタ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CxnSpPr/>
      </xdr:nvCxnSpPr>
      <xdr:spPr>
        <a:xfrm flipH="1">
          <a:off x="4300483" y="59510748"/>
          <a:ext cx="5013" cy="94225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117769</xdr:colOff>
      <xdr:row>333</xdr:row>
      <xdr:rowOff>11779</xdr:rowOff>
    </xdr:from>
    <xdr:to>
      <xdr:col>15</xdr:col>
      <xdr:colOff>218340</xdr:colOff>
      <xdr:row>333</xdr:row>
      <xdr:rowOff>21806</xdr:rowOff>
    </xdr:to>
    <xdr:cxnSp macro="">
      <xdr:nvCxnSpPr>
        <xdr:cNvPr id="281" name="直線コネクタ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CxnSpPr/>
      </xdr:nvCxnSpPr>
      <xdr:spPr>
        <a:xfrm flipH="1" flipV="1">
          <a:off x="3383483" y="60453007"/>
          <a:ext cx="917000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103419</xdr:colOff>
      <xdr:row>328</xdr:row>
      <xdr:rowOff>193491</xdr:rowOff>
    </xdr:from>
    <xdr:to>
      <xdr:col>12</xdr:col>
      <xdr:colOff>209933</xdr:colOff>
      <xdr:row>328</xdr:row>
      <xdr:rowOff>193491</xdr:rowOff>
    </xdr:to>
    <xdr:cxnSp macro="">
      <xdr:nvCxnSpPr>
        <xdr:cNvPr id="282" name="直線コネクタ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CxnSpPr/>
      </xdr:nvCxnSpPr>
      <xdr:spPr>
        <a:xfrm>
          <a:off x="3369133" y="59512129"/>
          <a:ext cx="106514" cy="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104111</xdr:colOff>
      <xdr:row>328</xdr:row>
      <xdr:rowOff>202046</xdr:rowOff>
    </xdr:from>
    <xdr:to>
      <xdr:col>15</xdr:col>
      <xdr:colOff>224884</xdr:colOff>
      <xdr:row>328</xdr:row>
      <xdr:rowOff>202047</xdr:rowOff>
    </xdr:to>
    <xdr:cxnSp macro="">
      <xdr:nvCxnSpPr>
        <xdr:cNvPr id="283" name="直線コネクタ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CxnSpPr/>
      </xdr:nvCxnSpPr>
      <xdr:spPr>
        <a:xfrm>
          <a:off x="4186254" y="59520684"/>
          <a:ext cx="120773" cy="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113003</xdr:colOff>
      <xdr:row>329</xdr:row>
      <xdr:rowOff>187098</xdr:rowOff>
    </xdr:from>
    <xdr:to>
      <xdr:col>12</xdr:col>
      <xdr:colOff>113003</xdr:colOff>
      <xdr:row>333</xdr:row>
      <xdr:rowOff>13570</xdr:rowOff>
    </xdr:to>
    <xdr:cxnSp macro="">
      <xdr:nvCxnSpPr>
        <xdr:cNvPr id="288" name="直線コネクタ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CxnSpPr/>
      </xdr:nvCxnSpPr>
      <xdr:spPr>
        <a:xfrm flipH="1">
          <a:off x="3106574" y="59743861"/>
          <a:ext cx="272143" cy="71093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110558</xdr:colOff>
      <xdr:row>333</xdr:row>
      <xdr:rowOff>7403</xdr:rowOff>
    </xdr:from>
    <xdr:to>
      <xdr:col>12</xdr:col>
      <xdr:colOff>117999</xdr:colOff>
      <xdr:row>333</xdr:row>
      <xdr:rowOff>7403</xdr:rowOff>
    </xdr:to>
    <xdr:cxnSp macro="">
      <xdr:nvCxnSpPr>
        <xdr:cNvPr id="289" name="直線コネクタ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CxnSpPr/>
      </xdr:nvCxnSpPr>
      <xdr:spPr>
        <a:xfrm flipH="1">
          <a:off x="3104129" y="60448631"/>
          <a:ext cx="279584" cy="0"/>
        </a:xfrm>
        <a:prstGeom prst="line">
          <a:avLst/>
        </a:prstGeom>
        <a:ln w="12700">
          <a:solidFill>
            <a:schemeClr val="tx1"/>
          </a:solidFill>
          <a:head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5178</xdr:colOff>
      <xdr:row>330</xdr:row>
      <xdr:rowOff>234184</xdr:rowOff>
    </xdr:from>
    <xdr:to>
      <xdr:col>12</xdr:col>
      <xdr:colOff>125440</xdr:colOff>
      <xdr:row>330</xdr:row>
      <xdr:rowOff>234184</xdr:rowOff>
    </xdr:to>
    <xdr:cxnSp macro="">
      <xdr:nvCxnSpPr>
        <xdr:cNvPr id="290" name="直線矢印コネクタ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CxnSpPr/>
      </xdr:nvCxnSpPr>
      <xdr:spPr>
        <a:xfrm>
          <a:off x="3270892" y="60029072"/>
          <a:ext cx="120262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222179</xdr:colOff>
      <xdr:row>331</xdr:row>
      <xdr:rowOff>155289</xdr:rowOff>
    </xdr:from>
    <xdr:to>
      <xdr:col>12</xdr:col>
      <xdr:colOff>117999</xdr:colOff>
      <xdr:row>331</xdr:row>
      <xdr:rowOff>155289</xdr:rowOff>
    </xdr:to>
    <xdr:cxnSp macro="">
      <xdr:nvCxnSpPr>
        <xdr:cNvPr id="291" name="直線矢印コネクタ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CxnSpPr/>
      </xdr:nvCxnSpPr>
      <xdr:spPr>
        <a:xfrm>
          <a:off x="3215750" y="60188302"/>
          <a:ext cx="16796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170089</xdr:colOff>
      <xdr:row>332</xdr:row>
      <xdr:rowOff>56630</xdr:rowOff>
    </xdr:from>
    <xdr:to>
      <xdr:col>12</xdr:col>
      <xdr:colOff>117999</xdr:colOff>
      <xdr:row>332</xdr:row>
      <xdr:rowOff>56630</xdr:rowOff>
    </xdr:to>
    <xdr:cxnSp macro="">
      <xdr:nvCxnSpPr>
        <xdr:cNvPr id="292" name="直線矢印コネクタ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CxnSpPr/>
      </xdr:nvCxnSpPr>
      <xdr:spPr>
        <a:xfrm>
          <a:off x="3163660" y="60327768"/>
          <a:ext cx="22005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129995</xdr:colOff>
      <xdr:row>333</xdr:row>
      <xdr:rowOff>135575</xdr:rowOff>
    </xdr:from>
    <xdr:to>
      <xdr:col>15</xdr:col>
      <xdr:colOff>216902</xdr:colOff>
      <xdr:row>333</xdr:row>
      <xdr:rowOff>135575</xdr:rowOff>
    </xdr:to>
    <xdr:cxnSp macro="">
      <xdr:nvCxnSpPr>
        <xdr:cNvPr id="298" name="直線コネクタ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CxnSpPr/>
      </xdr:nvCxnSpPr>
      <xdr:spPr>
        <a:xfrm>
          <a:off x="3395709" y="60576803"/>
          <a:ext cx="903336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126519</xdr:colOff>
      <xdr:row>333</xdr:row>
      <xdr:rowOff>10429</xdr:rowOff>
    </xdr:from>
    <xdr:to>
      <xdr:col>12</xdr:col>
      <xdr:colOff>126519</xdr:colOff>
      <xdr:row>333</xdr:row>
      <xdr:rowOff>139052</xdr:rowOff>
    </xdr:to>
    <xdr:cxnSp macro="">
      <xdr:nvCxnSpPr>
        <xdr:cNvPr id="299" name="直線矢印コネクタ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CxnSpPr/>
      </xdr:nvCxnSpPr>
      <xdr:spPr>
        <a:xfrm flipV="1">
          <a:off x="3392233" y="60451657"/>
          <a:ext cx="0" cy="128623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213425</xdr:colOff>
      <xdr:row>333</xdr:row>
      <xdr:rowOff>6953</xdr:rowOff>
    </xdr:from>
    <xdr:to>
      <xdr:col>15</xdr:col>
      <xdr:colOff>213425</xdr:colOff>
      <xdr:row>333</xdr:row>
      <xdr:rowOff>139052</xdr:rowOff>
    </xdr:to>
    <xdr:cxnSp macro="">
      <xdr:nvCxnSpPr>
        <xdr:cNvPr id="300" name="直線矢印コネクタ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CxnSpPr/>
      </xdr:nvCxnSpPr>
      <xdr:spPr>
        <a:xfrm flipV="1">
          <a:off x="4295568" y="60448181"/>
          <a:ext cx="0" cy="132099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32659</xdr:colOff>
      <xdr:row>333</xdr:row>
      <xdr:rowOff>13906</xdr:rowOff>
    </xdr:from>
    <xdr:to>
      <xdr:col>13</xdr:col>
      <xdr:colOff>32659</xdr:colOff>
      <xdr:row>333</xdr:row>
      <xdr:rowOff>139052</xdr:rowOff>
    </xdr:to>
    <xdr:cxnSp macro="">
      <xdr:nvCxnSpPr>
        <xdr:cNvPr id="301" name="直線矢印コネクタ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CxnSpPr/>
      </xdr:nvCxnSpPr>
      <xdr:spPr>
        <a:xfrm flipV="1">
          <a:off x="3570516" y="60455134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209949</xdr:colOff>
      <xdr:row>333</xdr:row>
      <xdr:rowOff>10429</xdr:rowOff>
    </xdr:from>
    <xdr:to>
      <xdr:col>13</xdr:col>
      <xdr:colOff>209949</xdr:colOff>
      <xdr:row>333</xdr:row>
      <xdr:rowOff>135575</xdr:rowOff>
    </xdr:to>
    <xdr:cxnSp macro="">
      <xdr:nvCxnSpPr>
        <xdr:cNvPr id="302" name="直線矢印コネクタ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CxnSpPr/>
      </xdr:nvCxnSpPr>
      <xdr:spPr>
        <a:xfrm flipV="1">
          <a:off x="3747806" y="60451657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105660</xdr:colOff>
      <xdr:row>333</xdr:row>
      <xdr:rowOff>10430</xdr:rowOff>
    </xdr:from>
    <xdr:to>
      <xdr:col>14</xdr:col>
      <xdr:colOff>105660</xdr:colOff>
      <xdr:row>333</xdr:row>
      <xdr:rowOff>135576</xdr:rowOff>
    </xdr:to>
    <xdr:cxnSp macro="">
      <xdr:nvCxnSpPr>
        <xdr:cNvPr id="303" name="直線矢印コネクタ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CxnSpPr/>
      </xdr:nvCxnSpPr>
      <xdr:spPr>
        <a:xfrm flipV="1">
          <a:off x="3915660" y="60451658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4849</xdr:colOff>
      <xdr:row>333</xdr:row>
      <xdr:rowOff>10429</xdr:rowOff>
    </xdr:from>
    <xdr:to>
      <xdr:col>15</xdr:col>
      <xdr:colOff>4849</xdr:colOff>
      <xdr:row>333</xdr:row>
      <xdr:rowOff>135575</xdr:rowOff>
    </xdr:to>
    <xdr:cxnSp macro="">
      <xdr:nvCxnSpPr>
        <xdr:cNvPr id="304" name="直線矢印コネクタ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CxnSpPr/>
      </xdr:nvCxnSpPr>
      <xdr:spPr>
        <a:xfrm flipV="1">
          <a:off x="4086992" y="60451657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21020</xdr:colOff>
      <xdr:row>342</xdr:row>
      <xdr:rowOff>6142</xdr:rowOff>
    </xdr:from>
    <xdr:to>
      <xdr:col>15</xdr:col>
      <xdr:colOff>184571</xdr:colOff>
      <xdr:row>342</xdr:row>
      <xdr:rowOff>7980</xdr:rowOff>
    </xdr:to>
    <xdr:cxnSp macro="">
      <xdr:nvCxnSpPr>
        <xdr:cNvPr id="372" name="直線コネクタ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CxnSpPr/>
      </xdr:nvCxnSpPr>
      <xdr:spPr>
        <a:xfrm>
          <a:off x="3558877" y="62080227"/>
          <a:ext cx="707837" cy="18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4207</xdr:colOff>
      <xdr:row>339</xdr:row>
      <xdr:rowOff>144575</xdr:rowOff>
    </xdr:from>
    <xdr:to>
      <xdr:col>13</xdr:col>
      <xdr:colOff>14233</xdr:colOff>
      <xdr:row>343</xdr:row>
      <xdr:rowOff>17816</xdr:rowOff>
    </xdr:to>
    <xdr:cxnSp macro="">
      <xdr:nvCxnSpPr>
        <xdr:cNvPr id="373" name="直線コネクタ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CxnSpPr/>
      </xdr:nvCxnSpPr>
      <xdr:spPr>
        <a:xfrm flipH="1">
          <a:off x="3542064" y="61504285"/>
          <a:ext cx="10026" cy="82574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266322</xdr:colOff>
      <xdr:row>343</xdr:row>
      <xdr:rowOff>17816</xdr:rowOff>
    </xdr:from>
    <xdr:to>
      <xdr:col>15</xdr:col>
      <xdr:colOff>180793</xdr:colOff>
      <xdr:row>343</xdr:row>
      <xdr:rowOff>27843</xdr:rowOff>
    </xdr:to>
    <xdr:cxnSp macro="">
      <xdr:nvCxnSpPr>
        <xdr:cNvPr id="374" name="直線コネクタ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CxnSpPr/>
      </xdr:nvCxnSpPr>
      <xdr:spPr>
        <a:xfrm>
          <a:off x="3532036" y="62330026"/>
          <a:ext cx="730900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175780</xdr:colOff>
      <xdr:row>339</xdr:row>
      <xdr:rowOff>159614</xdr:rowOff>
    </xdr:from>
    <xdr:to>
      <xdr:col>15</xdr:col>
      <xdr:colOff>175780</xdr:colOff>
      <xdr:row>343</xdr:row>
      <xdr:rowOff>32855</xdr:rowOff>
    </xdr:to>
    <xdr:cxnSp macro="">
      <xdr:nvCxnSpPr>
        <xdr:cNvPr id="375" name="直線コネクタ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CxnSpPr/>
      </xdr:nvCxnSpPr>
      <xdr:spPr>
        <a:xfrm>
          <a:off x="4257923" y="61519324"/>
          <a:ext cx="0" cy="82574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175779</xdr:colOff>
      <xdr:row>339</xdr:row>
      <xdr:rowOff>149587</xdr:rowOff>
    </xdr:from>
    <xdr:to>
      <xdr:col>12</xdr:col>
      <xdr:colOff>180792</xdr:colOff>
      <xdr:row>343</xdr:row>
      <xdr:rowOff>139345</xdr:rowOff>
    </xdr:to>
    <xdr:cxnSp macro="">
      <xdr:nvCxnSpPr>
        <xdr:cNvPr id="376" name="直線コネクタ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CxnSpPr/>
      </xdr:nvCxnSpPr>
      <xdr:spPr>
        <a:xfrm flipH="1">
          <a:off x="3441493" y="61509297"/>
          <a:ext cx="5013" cy="94225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14233</xdr:colOff>
      <xdr:row>339</xdr:row>
      <xdr:rowOff>149587</xdr:rowOff>
    </xdr:from>
    <xdr:to>
      <xdr:col>16</xdr:col>
      <xdr:colOff>19246</xdr:colOff>
      <xdr:row>343</xdr:row>
      <xdr:rowOff>139345</xdr:rowOff>
    </xdr:to>
    <xdr:cxnSp macro="">
      <xdr:nvCxnSpPr>
        <xdr:cNvPr id="377" name="直線コネクタ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CxnSpPr/>
      </xdr:nvCxnSpPr>
      <xdr:spPr>
        <a:xfrm flipH="1">
          <a:off x="4368519" y="61509297"/>
          <a:ext cx="5013" cy="94225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185805</xdr:colOff>
      <xdr:row>343</xdr:row>
      <xdr:rowOff>139346</xdr:rowOff>
    </xdr:from>
    <xdr:to>
      <xdr:col>16</xdr:col>
      <xdr:colOff>14233</xdr:colOff>
      <xdr:row>343</xdr:row>
      <xdr:rowOff>149373</xdr:rowOff>
    </xdr:to>
    <xdr:cxnSp macro="">
      <xdr:nvCxnSpPr>
        <xdr:cNvPr id="378" name="直線コネクタ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CxnSpPr/>
      </xdr:nvCxnSpPr>
      <xdr:spPr>
        <a:xfrm flipH="1" flipV="1">
          <a:off x="3451519" y="62451556"/>
          <a:ext cx="917000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171455</xdr:colOff>
      <xdr:row>339</xdr:row>
      <xdr:rowOff>150968</xdr:rowOff>
    </xdr:from>
    <xdr:to>
      <xdr:col>13</xdr:col>
      <xdr:colOff>5826</xdr:colOff>
      <xdr:row>339</xdr:row>
      <xdr:rowOff>150968</xdr:rowOff>
    </xdr:to>
    <xdr:cxnSp macro="">
      <xdr:nvCxnSpPr>
        <xdr:cNvPr id="379" name="直線コネクタ 378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CxnSpPr/>
      </xdr:nvCxnSpPr>
      <xdr:spPr>
        <a:xfrm>
          <a:off x="3437169" y="61510678"/>
          <a:ext cx="106514" cy="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172147</xdr:colOff>
      <xdr:row>339</xdr:row>
      <xdr:rowOff>159523</xdr:rowOff>
    </xdr:from>
    <xdr:to>
      <xdr:col>16</xdr:col>
      <xdr:colOff>20777</xdr:colOff>
      <xdr:row>339</xdr:row>
      <xdr:rowOff>159524</xdr:rowOff>
    </xdr:to>
    <xdr:cxnSp macro="">
      <xdr:nvCxnSpPr>
        <xdr:cNvPr id="380" name="直線コネクタ 379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CxnSpPr/>
      </xdr:nvCxnSpPr>
      <xdr:spPr>
        <a:xfrm>
          <a:off x="4254290" y="61519233"/>
          <a:ext cx="120773" cy="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4394</xdr:colOff>
      <xdr:row>342</xdr:row>
      <xdr:rowOff>61</xdr:rowOff>
    </xdr:from>
    <xdr:to>
      <xdr:col>13</xdr:col>
      <xdr:colOff>208241</xdr:colOff>
      <xdr:row>343</xdr:row>
      <xdr:rowOff>18258</xdr:rowOff>
    </xdr:to>
    <xdr:cxnSp macro="">
      <xdr:nvCxnSpPr>
        <xdr:cNvPr id="381" name="直線コネクタ 38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CxnSpPr/>
      </xdr:nvCxnSpPr>
      <xdr:spPr>
        <a:xfrm>
          <a:off x="3542251" y="62074146"/>
          <a:ext cx="203847" cy="25632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254860</xdr:colOff>
      <xdr:row>342</xdr:row>
      <xdr:rowOff>7636</xdr:rowOff>
    </xdr:from>
    <xdr:to>
      <xdr:col>15</xdr:col>
      <xdr:colOff>173697</xdr:colOff>
      <xdr:row>343</xdr:row>
      <xdr:rowOff>26469</xdr:rowOff>
    </xdr:to>
    <xdr:cxnSp macro="">
      <xdr:nvCxnSpPr>
        <xdr:cNvPr id="382" name="直線コネクタ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CxnSpPr/>
      </xdr:nvCxnSpPr>
      <xdr:spPr>
        <a:xfrm flipH="1">
          <a:off x="4064860" y="62081721"/>
          <a:ext cx="190980" cy="25695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727</xdr:colOff>
      <xdr:row>342</xdr:row>
      <xdr:rowOff>162584</xdr:rowOff>
    </xdr:from>
    <xdr:to>
      <xdr:col>13</xdr:col>
      <xdr:colOff>135928</xdr:colOff>
      <xdr:row>342</xdr:row>
      <xdr:rowOff>162584</xdr:rowOff>
    </xdr:to>
    <xdr:cxnSp macro="">
      <xdr:nvCxnSpPr>
        <xdr:cNvPr id="383" name="直線矢印コネクタ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CxnSpPr/>
      </xdr:nvCxnSpPr>
      <xdr:spPr>
        <a:xfrm flipH="1">
          <a:off x="3538584" y="62236669"/>
          <a:ext cx="135201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60439</xdr:colOff>
      <xdr:row>342</xdr:row>
      <xdr:rowOff>166060</xdr:rowOff>
    </xdr:from>
    <xdr:to>
      <xdr:col>15</xdr:col>
      <xdr:colOff>179502</xdr:colOff>
      <xdr:row>342</xdr:row>
      <xdr:rowOff>166060</xdr:rowOff>
    </xdr:to>
    <xdr:cxnSp macro="">
      <xdr:nvCxnSpPr>
        <xdr:cNvPr id="384" name="直線矢印コネクタ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CxnSpPr/>
      </xdr:nvCxnSpPr>
      <xdr:spPr>
        <a:xfrm>
          <a:off x="4142582" y="62240145"/>
          <a:ext cx="11906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181039</xdr:colOff>
      <xdr:row>340</xdr:row>
      <xdr:rowOff>144575</xdr:rowOff>
    </xdr:from>
    <xdr:to>
      <xdr:col>12</xdr:col>
      <xdr:colOff>181039</xdr:colOff>
      <xdr:row>343</xdr:row>
      <xdr:rowOff>141137</xdr:rowOff>
    </xdr:to>
    <xdr:cxnSp macro="">
      <xdr:nvCxnSpPr>
        <xdr:cNvPr id="385" name="直線コネクタ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CxnSpPr/>
      </xdr:nvCxnSpPr>
      <xdr:spPr>
        <a:xfrm flipH="1">
          <a:off x="3174610" y="61742410"/>
          <a:ext cx="272143" cy="71093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178594</xdr:colOff>
      <xdr:row>343</xdr:row>
      <xdr:rowOff>134970</xdr:rowOff>
    </xdr:from>
    <xdr:to>
      <xdr:col>12</xdr:col>
      <xdr:colOff>186035</xdr:colOff>
      <xdr:row>343</xdr:row>
      <xdr:rowOff>134970</xdr:rowOff>
    </xdr:to>
    <xdr:cxnSp macro="">
      <xdr:nvCxnSpPr>
        <xdr:cNvPr id="386" name="直線コネクタ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CxnSpPr/>
      </xdr:nvCxnSpPr>
      <xdr:spPr>
        <a:xfrm flipH="1">
          <a:off x="3172165" y="62447180"/>
          <a:ext cx="279584" cy="0"/>
        </a:xfrm>
        <a:prstGeom prst="line">
          <a:avLst/>
        </a:prstGeom>
        <a:ln w="12700">
          <a:solidFill>
            <a:schemeClr val="tx1"/>
          </a:solidFill>
          <a:head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12643</xdr:colOff>
      <xdr:row>341</xdr:row>
      <xdr:rowOff>191661</xdr:rowOff>
    </xdr:from>
    <xdr:to>
      <xdr:col>12</xdr:col>
      <xdr:colOff>193476</xdr:colOff>
      <xdr:row>341</xdr:row>
      <xdr:rowOff>193872</xdr:rowOff>
    </xdr:to>
    <xdr:cxnSp macro="">
      <xdr:nvCxnSpPr>
        <xdr:cNvPr id="387" name="直線矢印コネクタ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CxnSpPr/>
      </xdr:nvCxnSpPr>
      <xdr:spPr>
        <a:xfrm flipV="1">
          <a:off x="3350608" y="62538265"/>
          <a:ext cx="180833" cy="2211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18072</xdr:colOff>
      <xdr:row>342</xdr:row>
      <xdr:rowOff>112766</xdr:rowOff>
    </xdr:from>
    <xdr:to>
      <xdr:col>12</xdr:col>
      <xdr:colOff>186035</xdr:colOff>
      <xdr:row>342</xdr:row>
      <xdr:rowOff>112766</xdr:rowOff>
    </xdr:to>
    <xdr:cxnSp macro="">
      <xdr:nvCxnSpPr>
        <xdr:cNvPr id="388" name="直線矢印コネクタ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CxnSpPr/>
      </xdr:nvCxnSpPr>
      <xdr:spPr>
        <a:xfrm>
          <a:off x="3283786" y="62186851"/>
          <a:ext cx="16796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238125</xdr:colOff>
      <xdr:row>343</xdr:row>
      <xdr:rowOff>14107</xdr:rowOff>
    </xdr:from>
    <xdr:to>
      <xdr:col>12</xdr:col>
      <xdr:colOff>186035</xdr:colOff>
      <xdr:row>343</xdr:row>
      <xdr:rowOff>14107</xdr:rowOff>
    </xdr:to>
    <xdr:cxnSp macro="">
      <xdr:nvCxnSpPr>
        <xdr:cNvPr id="389" name="直線矢印コネクタ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CxnSpPr/>
      </xdr:nvCxnSpPr>
      <xdr:spPr>
        <a:xfrm>
          <a:off x="3231696" y="62326317"/>
          <a:ext cx="22005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109260</xdr:colOff>
      <xdr:row>342</xdr:row>
      <xdr:rowOff>7599</xdr:rowOff>
    </xdr:from>
    <xdr:to>
      <xdr:col>13</xdr:col>
      <xdr:colOff>109260</xdr:colOff>
      <xdr:row>343</xdr:row>
      <xdr:rowOff>28755</xdr:rowOff>
    </xdr:to>
    <xdr:cxnSp macro="">
      <xdr:nvCxnSpPr>
        <xdr:cNvPr id="390" name="直線矢印コネクタ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CxnSpPr/>
      </xdr:nvCxnSpPr>
      <xdr:spPr>
        <a:xfrm>
          <a:off x="3647117" y="62081684"/>
          <a:ext cx="0" cy="259281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219871</xdr:colOff>
      <xdr:row>342</xdr:row>
      <xdr:rowOff>14870</xdr:rowOff>
    </xdr:from>
    <xdr:to>
      <xdr:col>13</xdr:col>
      <xdr:colOff>219871</xdr:colOff>
      <xdr:row>343</xdr:row>
      <xdr:rowOff>32391</xdr:rowOff>
    </xdr:to>
    <xdr:cxnSp macro="">
      <xdr:nvCxnSpPr>
        <xdr:cNvPr id="391" name="直線矢印コネクタ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CxnSpPr/>
      </xdr:nvCxnSpPr>
      <xdr:spPr>
        <a:xfrm>
          <a:off x="3757728" y="62088955"/>
          <a:ext cx="0" cy="2556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74020</xdr:colOff>
      <xdr:row>342</xdr:row>
      <xdr:rowOff>14870</xdr:rowOff>
    </xdr:from>
    <xdr:to>
      <xdr:col>14</xdr:col>
      <xdr:colOff>74020</xdr:colOff>
      <xdr:row>343</xdr:row>
      <xdr:rowOff>32391</xdr:rowOff>
    </xdr:to>
    <xdr:cxnSp macro="">
      <xdr:nvCxnSpPr>
        <xdr:cNvPr id="392" name="直線矢印コネクタ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CxnSpPr/>
      </xdr:nvCxnSpPr>
      <xdr:spPr>
        <a:xfrm>
          <a:off x="3884020" y="62088955"/>
          <a:ext cx="0" cy="2556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201694</xdr:colOff>
      <xdr:row>342</xdr:row>
      <xdr:rowOff>11235</xdr:rowOff>
    </xdr:from>
    <xdr:to>
      <xdr:col>14</xdr:col>
      <xdr:colOff>201694</xdr:colOff>
      <xdr:row>343</xdr:row>
      <xdr:rowOff>32391</xdr:rowOff>
    </xdr:to>
    <xdr:cxnSp macro="">
      <xdr:nvCxnSpPr>
        <xdr:cNvPr id="393" name="直線矢印コネクタ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CxnSpPr/>
      </xdr:nvCxnSpPr>
      <xdr:spPr>
        <a:xfrm>
          <a:off x="4011694" y="62085320"/>
          <a:ext cx="0" cy="259281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59478</xdr:colOff>
      <xdr:row>342</xdr:row>
      <xdr:rowOff>7599</xdr:rowOff>
    </xdr:from>
    <xdr:to>
      <xdr:col>15</xdr:col>
      <xdr:colOff>59478</xdr:colOff>
      <xdr:row>343</xdr:row>
      <xdr:rowOff>32391</xdr:rowOff>
    </xdr:to>
    <xdr:cxnSp macro="">
      <xdr:nvCxnSpPr>
        <xdr:cNvPr id="394" name="直線矢印コネクタ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CxnSpPr/>
      </xdr:nvCxnSpPr>
      <xdr:spPr>
        <a:xfrm>
          <a:off x="4141621" y="62081684"/>
          <a:ext cx="0" cy="262917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198031</xdr:colOff>
      <xdr:row>344</xdr:row>
      <xdr:rowOff>25017</xdr:rowOff>
    </xdr:from>
    <xdr:to>
      <xdr:col>16</xdr:col>
      <xdr:colOff>12795</xdr:colOff>
      <xdr:row>344</xdr:row>
      <xdr:rowOff>25017</xdr:rowOff>
    </xdr:to>
    <xdr:cxnSp macro="">
      <xdr:nvCxnSpPr>
        <xdr:cNvPr id="395" name="直線コネクタ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CxnSpPr/>
      </xdr:nvCxnSpPr>
      <xdr:spPr>
        <a:xfrm>
          <a:off x="3463745" y="62575352"/>
          <a:ext cx="903336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194555</xdr:colOff>
      <xdr:row>343</xdr:row>
      <xdr:rowOff>137996</xdr:rowOff>
    </xdr:from>
    <xdr:to>
      <xdr:col>12</xdr:col>
      <xdr:colOff>194555</xdr:colOff>
      <xdr:row>344</xdr:row>
      <xdr:rowOff>28494</xdr:rowOff>
    </xdr:to>
    <xdr:cxnSp macro="">
      <xdr:nvCxnSpPr>
        <xdr:cNvPr id="396" name="直線矢印コネクタ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CxnSpPr/>
      </xdr:nvCxnSpPr>
      <xdr:spPr>
        <a:xfrm flipV="1">
          <a:off x="3460269" y="62450206"/>
          <a:ext cx="0" cy="128623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9318</xdr:colOff>
      <xdr:row>343</xdr:row>
      <xdr:rowOff>134520</xdr:rowOff>
    </xdr:from>
    <xdr:to>
      <xdr:col>16</xdr:col>
      <xdr:colOff>9318</xdr:colOff>
      <xdr:row>344</xdr:row>
      <xdr:rowOff>28494</xdr:rowOff>
    </xdr:to>
    <xdr:cxnSp macro="">
      <xdr:nvCxnSpPr>
        <xdr:cNvPr id="397" name="直線矢印コネクタ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CxnSpPr/>
      </xdr:nvCxnSpPr>
      <xdr:spPr>
        <a:xfrm flipV="1">
          <a:off x="4363604" y="62446730"/>
          <a:ext cx="0" cy="132099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100695</xdr:colOff>
      <xdr:row>343</xdr:row>
      <xdr:rowOff>141473</xdr:rowOff>
    </xdr:from>
    <xdr:to>
      <xdr:col>13</xdr:col>
      <xdr:colOff>100695</xdr:colOff>
      <xdr:row>344</xdr:row>
      <xdr:rowOff>28494</xdr:rowOff>
    </xdr:to>
    <xdr:cxnSp macro="">
      <xdr:nvCxnSpPr>
        <xdr:cNvPr id="398" name="直線矢印コネクタ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CxnSpPr/>
      </xdr:nvCxnSpPr>
      <xdr:spPr>
        <a:xfrm flipV="1">
          <a:off x="3638552" y="62453683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5842</xdr:colOff>
      <xdr:row>343</xdr:row>
      <xdr:rowOff>137996</xdr:rowOff>
    </xdr:from>
    <xdr:to>
      <xdr:col>14</xdr:col>
      <xdr:colOff>5842</xdr:colOff>
      <xdr:row>344</xdr:row>
      <xdr:rowOff>25017</xdr:rowOff>
    </xdr:to>
    <xdr:cxnSp macro="">
      <xdr:nvCxnSpPr>
        <xdr:cNvPr id="399" name="直線矢印コネクタ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CxnSpPr/>
      </xdr:nvCxnSpPr>
      <xdr:spPr>
        <a:xfrm flipV="1">
          <a:off x="3815842" y="62450206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173696</xdr:colOff>
      <xdr:row>343</xdr:row>
      <xdr:rowOff>137997</xdr:rowOff>
    </xdr:from>
    <xdr:to>
      <xdr:col>14</xdr:col>
      <xdr:colOff>173696</xdr:colOff>
      <xdr:row>344</xdr:row>
      <xdr:rowOff>25018</xdr:rowOff>
    </xdr:to>
    <xdr:cxnSp macro="">
      <xdr:nvCxnSpPr>
        <xdr:cNvPr id="400" name="直線矢印コネクタ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CxnSpPr/>
      </xdr:nvCxnSpPr>
      <xdr:spPr>
        <a:xfrm flipV="1">
          <a:off x="3983696" y="62450207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72885</xdr:colOff>
      <xdr:row>343</xdr:row>
      <xdr:rowOff>137996</xdr:rowOff>
    </xdr:from>
    <xdr:to>
      <xdr:col>15</xdr:col>
      <xdr:colOff>72885</xdr:colOff>
      <xdr:row>344</xdr:row>
      <xdr:rowOff>25017</xdr:rowOff>
    </xdr:to>
    <xdr:cxnSp macro="">
      <xdr:nvCxnSpPr>
        <xdr:cNvPr id="401" name="直線矢印コネクタ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CxnSpPr/>
      </xdr:nvCxnSpPr>
      <xdr:spPr>
        <a:xfrm flipV="1">
          <a:off x="4155028" y="62450206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71648</xdr:colOff>
      <xdr:row>341</xdr:row>
      <xdr:rowOff>240232</xdr:rowOff>
    </xdr:from>
    <xdr:to>
      <xdr:col>12</xdr:col>
      <xdr:colOff>278163</xdr:colOff>
      <xdr:row>343</xdr:row>
      <xdr:rowOff>16858</xdr:rowOff>
    </xdr:to>
    <xdr:cxnSp macro="">
      <xdr:nvCxnSpPr>
        <xdr:cNvPr id="84" name="直線コネクタ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CxnSpPr/>
      </xdr:nvCxnSpPr>
      <xdr:spPr>
        <a:xfrm flipH="1">
          <a:off x="3409613" y="62586836"/>
          <a:ext cx="206515" cy="25709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151725</xdr:colOff>
      <xdr:row>342</xdr:row>
      <xdr:rowOff>164370</xdr:rowOff>
    </xdr:from>
    <xdr:to>
      <xdr:col>13</xdr:col>
      <xdr:colOff>12644</xdr:colOff>
      <xdr:row>342</xdr:row>
      <xdr:rowOff>164370</xdr:rowOff>
    </xdr:to>
    <xdr:cxnSp macro="">
      <xdr:nvCxnSpPr>
        <xdr:cNvPr id="86" name="直線矢印コネクタ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CxnSpPr/>
      </xdr:nvCxnSpPr>
      <xdr:spPr>
        <a:xfrm>
          <a:off x="3489690" y="62751206"/>
          <a:ext cx="139082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71648</xdr:colOff>
      <xdr:row>343</xdr:row>
      <xdr:rowOff>16858</xdr:rowOff>
    </xdr:from>
    <xdr:to>
      <xdr:col>13</xdr:col>
      <xdr:colOff>12644</xdr:colOff>
      <xdr:row>343</xdr:row>
      <xdr:rowOff>21073</xdr:rowOff>
    </xdr:to>
    <xdr:cxnSp macro="">
      <xdr:nvCxnSpPr>
        <xdr:cNvPr id="88" name="直線矢印コネクタ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CxnSpPr/>
      </xdr:nvCxnSpPr>
      <xdr:spPr>
        <a:xfrm>
          <a:off x="3409613" y="62843927"/>
          <a:ext cx="219159" cy="4215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12643</xdr:colOff>
      <xdr:row>339</xdr:row>
      <xdr:rowOff>143297</xdr:rowOff>
    </xdr:from>
    <xdr:to>
      <xdr:col>12</xdr:col>
      <xdr:colOff>12643</xdr:colOff>
      <xdr:row>343</xdr:row>
      <xdr:rowOff>134867</xdr:rowOff>
    </xdr:to>
    <xdr:cxnSp macro="">
      <xdr:nvCxnSpPr>
        <xdr:cNvPr id="91" name="直線コネクタ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CxnSpPr/>
      </xdr:nvCxnSpPr>
      <xdr:spPr>
        <a:xfrm>
          <a:off x="3350608" y="62009436"/>
          <a:ext cx="0" cy="95250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8429</xdr:colOff>
      <xdr:row>339</xdr:row>
      <xdr:rowOff>147511</xdr:rowOff>
    </xdr:from>
    <xdr:to>
      <xdr:col>12</xdr:col>
      <xdr:colOff>185442</xdr:colOff>
      <xdr:row>339</xdr:row>
      <xdr:rowOff>147511</xdr:rowOff>
    </xdr:to>
    <xdr:cxnSp macro="">
      <xdr:nvCxnSpPr>
        <xdr:cNvPr id="93" name="直線矢印コネクタ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CxnSpPr/>
      </xdr:nvCxnSpPr>
      <xdr:spPr>
        <a:xfrm>
          <a:off x="3346394" y="62013650"/>
          <a:ext cx="17701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12643</xdr:colOff>
      <xdr:row>340</xdr:row>
      <xdr:rowOff>84292</xdr:rowOff>
    </xdr:from>
    <xdr:to>
      <xdr:col>12</xdr:col>
      <xdr:colOff>185442</xdr:colOff>
      <xdr:row>340</xdr:row>
      <xdr:rowOff>84292</xdr:rowOff>
    </xdr:to>
    <xdr:cxnSp macro="">
      <xdr:nvCxnSpPr>
        <xdr:cNvPr id="95" name="直線矢印コネクタ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CxnSpPr/>
      </xdr:nvCxnSpPr>
      <xdr:spPr>
        <a:xfrm>
          <a:off x="3350608" y="62190664"/>
          <a:ext cx="172799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12643</xdr:colOff>
      <xdr:row>341</xdr:row>
      <xdr:rowOff>8429</xdr:rowOff>
    </xdr:from>
    <xdr:to>
      <xdr:col>12</xdr:col>
      <xdr:colOff>189657</xdr:colOff>
      <xdr:row>341</xdr:row>
      <xdr:rowOff>8429</xdr:rowOff>
    </xdr:to>
    <xdr:cxnSp macro="">
      <xdr:nvCxnSpPr>
        <xdr:cNvPr id="97" name="直線矢印コネクタ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CxnSpPr/>
      </xdr:nvCxnSpPr>
      <xdr:spPr>
        <a:xfrm>
          <a:off x="3350608" y="62355033"/>
          <a:ext cx="177014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272646</xdr:colOff>
      <xdr:row>341</xdr:row>
      <xdr:rowOff>208557</xdr:rowOff>
    </xdr:from>
    <xdr:to>
      <xdr:col>15</xdr:col>
      <xdr:colOff>176388</xdr:colOff>
      <xdr:row>341</xdr:row>
      <xdr:rowOff>210768</xdr:rowOff>
    </xdr:to>
    <xdr:cxnSp macro="">
      <xdr:nvCxnSpPr>
        <xdr:cNvPr id="402" name="直線矢印コネクタ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CxnSpPr/>
      </xdr:nvCxnSpPr>
      <xdr:spPr>
        <a:xfrm flipV="1">
          <a:off x="4151919" y="62454432"/>
          <a:ext cx="180833" cy="2211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984</xdr:colOff>
      <xdr:row>342</xdr:row>
      <xdr:rowOff>129662</xdr:rowOff>
    </xdr:from>
    <xdr:to>
      <xdr:col>15</xdr:col>
      <xdr:colOff>168947</xdr:colOff>
      <xdr:row>342</xdr:row>
      <xdr:rowOff>129662</xdr:rowOff>
    </xdr:to>
    <xdr:cxnSp macro="">
      <xdr:nvCxnSpPr>
        <xdr:cNvPr id="403" name="直線矢印コネクタ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CxnSpPr/>
      </xdr:nvCxnSpPr>
      <xdr:spPr>
        <a:xfrm>
          <a:off x="4157348" y="62613662"/>
          <a:ext cx="16796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272646</xdr:colOff>
      <xdr:row>339</xdr:row>
      <xdr:rowOff>160193</xdr:rowOff>
    </xdr:from>
    <xdr:to>
      <xdr:col>14</xdr:col>
      <xdr:colOff>272646</xdr:colOff>
      <xdr:row>343</xdr:row>
      <xdr:rowOff>151763</xdr:rowOff>
    </xdr:to>
    <xdr:cxnSp macro="">
      <xdr:nvCxnSpPr>
        <xdr:cNvPr id="404" name="直線コネクタ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CxnSpPr/>
      </xdr:nvCxnSpPr>
      <xdr:spPr>
        <a:xfrm>
          <a:off x="4151919" y="61929818"/>
          <a:ext cx="0" cy="94407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268432</xdr:colOff>
      <xdr:row>339</xdr:row>
      <xdr:rowOff>164407</xdr:rowOff>
    </xdr:from>
    <xdr:to>
      <xdr:col>15</xdr:col>
      <xdr:colOff>168354</xdr:colOff>
      <xdr:row>339</xdr:row>
      <xdr:rowOff>164407</xdr:rowOff>
    </xdr:to>
    <xdr:cxnSp macro="">
      <xdr:nvCxnSpPr>
        <xdr:cNvPr id="405" name="直線矢印コネクタ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CxnSpPr/>
      </xdr:nvCxnSpPr>
      <xdr:spPr>
        <a:xfrm>
          <a:off x="4147705" y="61934032"/>
          <a:ext cx="17701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272646</xdr:colOff>
      <xdr:row>340</xdr:row>
      <xdr:rowOff>101188</xdr:rowOff>
    </xdr:from>
    <xdr:to>
      <xdr:col>15</xdr:col>
      <xdr:colOff>168354</xdr:colOff>
      <xdr:row>340</xdr:row>
      <xdr:rowOff>101188</xdr:rowOff>
    </xdr:to>
    <xdr:cxnSp macro="">
      <xdr:nvCxnSpPr>
        <xdr:cNvPr id="406" name="直線矢印コネクタ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CxnSpPr/>
      </xdr:nvCxnSpPr>
      <xdr:spPr>
        <a:xfrm>
          <a:off x="4151919" y="62108938"/>
          <a:ext cx="172799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272646</xdr:colOff>
      <xdr:row>341</xdr:row>
      <xdr:rowOff>25325</xdr:rowOff>
    </xdr:from>
    <xdr:to>
      <xdr:col>15</xdr:col>
      <xdr:colOff>172569</xdr:colOff>
      <xdr:row>341</xdr:row>
      <xdr:rowOff>25325</xdr:rowOff>
    </xdr:to>
    <xdr:cxnSp macro="">
      <xdr:nvCxnSpPr>
        <xdr:cNvPr id="407" name="直線矢印コネクタ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CxnSpPr/>
      </xdr:nvCxnSpPr>
      <xdr:spPr>
        <a:xfrm>
          <a:off x="4151919" y="62271200"/>
          <a:ext cx="177014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272761</xdr:colOff>
      <xdr:row>343</xdr:row>
      <xdr:rowOff>138545</xdr:rowOff>
    </xdr:from>
    <xdr:to>
      <xdr:col>15</xdr:col>
      <xdr:colOff>181841</xdr:colOff>
      <xdr:row>343</xdr:row>
      <xdr:rowOff>138545</xdr:rowOff>
    </xdr:to>
    <xdr:cxnSp macro="">
      <xdr:nvCxnSpPr>
        <xdr:cNvPr id="101" name="直線矢印コネクタ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CxnSpPr/>
      </xdr:nvCxnSpPr>
      <xdr:spPr>
        <a:xfrm>
          <a:off x="4152034" y="62860670"/>
          <a:ext cx="186171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272761</xdr:colOff>
      <xdr:row>343</xdr:row>
      <xdr:rowOff>21648</xdr:rowOff>
    </xdr:from>
    <xdr:to>
      <xdr:col>15</xdr:col>
      <xdr:colOff>177511</xdr:colOff>
      <xdr:row>343</xdr:row>
      <xdr:rowOff>25977</xdr:rowOff>
    </xdr:to>
    <xdr:cxnSp macro="">
      <xdr:nvCxnSpPr>
        <xdr:cNvPr id="103" name="直線矢印コネクタ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CxnSpPr/>
      </xdr:nvCxnSpPr>
      <xdr:spPr>
        <a:xfrm>
          <a:off x="4152034" y="62743773"/>
          <a:ext cx="181841" cy="4329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272098</xdr:colOff>
      <xdr:row>346</xdr:row>
      <xdr:rowOff>1278</xdr:rowOff>
    </xdr:from>
    <xdr:to>
      <xdr:col>13</xdr:col>
      <xdr:colOff>4311</xdr:colOff>
      <xdr:row>349</xdr:row>
      <xdr:rowOff>112644</xdr:rowOff>
    </xdr:to>
    <xdr:cxnSp macro="">
      <xdr:nvCxnSpPr>
        <xdr:cNvPr id="454" name="直線コネクタ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CxnSpPr/>
      </xdr:nvCxnSpPr>
      <xdr:spPr>
        <a:xfrm flipH="1">
          <a:off x="3605848" y="62330497"/>
          <a:ext cx="10026" cy="82574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256400</xdr:colOff>
      <xdr:row>349</xdr:row>
      <xdr:rowOff>112644</xdr:rowOff>
    </xdr:from>
    <xdr:to>
      <xdr:col>15</xdr:col>
      <xdr:colOff>170871</xdr:colOff>
      <xdr:row>349</xdr:row>
      <xdr:rowOff>122671</xdr:rowOff>
    </xdr:to>
    <xdr:cxnSp macro="">
      <xdr:nvCxnSpPr>
        <xdr:cNvPr id="455" name="直線コネクタ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CxnSpPr/>
      </xdr:nvCxnSpPr>
      <xdr:spPr>
        <a:xfrm>
          <a:off x="3590150" y="63156238"/>
          <a:ext cx="747909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165858</xdr:colOff>
      <xdr:row>346</xdr:row>
      <xdr:rowOff>16317</xdr:rowOff>
    </xdr:from>
    <xdr:to>
      <xdr:col>15</xdr:col>
      <xdr:colOff>165858</xdr:colOff>
      <xdr:row>349</xdr:row>
      <xdr:rowOff>127683</xdr:rowOff>
    </xdr:to>
    <xdr:cxnSp macro="">
      <xdr:nvCxnSpPr>
        <xdr:cNvPr id="456" name="直線コネクタ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CxnSpPr/>
      </xdr:nvCxnSpPr>
      <xdr:spPr>
        <a:xfrm>
          <a:off x="4333046" y="62345536"/>
          <a:ext cx="0" cy="82574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165857</xdr:colOff>
      <xdr:row>346</xdr:row>
      <xdr:rowOff>6290</xdr:rowOff>
    </xdr:from>
    <xdr:to>
      <xdr:col>12</xdr:col>
      <xdr:colOff>170870</xdr:colOff>
      <xdr:row>349</xdr:row>
      <xdr:rowOff>234173</xdr:rowOff>
    </xdr:to>
    <xdr:cxnSp macro="">
      <xdr:nvCxnSpPr>
        <xdr:cNvPr id="457" name="直線コネクタ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CxnSpPr/>
      </xdr:nvCxnSpPr>
      <xdr:spPr>
        <a:xfrm flipH="1">
          <a:off x="3499607" y="62335509"/>
          <a:ext cx="5013" cy="94225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4311</xdr:colOff>
      <xdr:row>346</xdr:row>
      <xdr:rowOff>6290</xdr:rowOff>
    </xdr:from>
    <xdr:to>
      <xdr:col>16</xdr:col>
      <xdr:colOff>9324</xdr:colOff>
      <xdr:row>349</xdr:row>
      <xdr:rowOff>234173</xdr:rowOff>
    </xdr:to>
    <xdr:cxnSp macro="">
      <xdr:nvCxnSpPr>
        <xdr:cNvPr id="458" name="直線コネクタ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CxnSpPr/>
      </xdr:nvCxnSpPr>
      <xdr:spPr>
        <a:xfrm flipH="1">
          <a:off x="4449311" y="62335509"/>
          <a:ext cx="5013" cy="94225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175883</xdr:colOff>
      <xdr:row>349</xdr:row>
      <xdr:rowOff>234174</xdr:rowOff>
    </xdr:from>
    <xdr:to>
      <xdr:col>16</xdr:col>
      <xdr:colOff>4311</xdr:colOff>
      <xdr:row>350</xdr:row>
      <xdr:rowOff>6076</xdr:rowOff>
    </xdr:to>
    <xdr:cxnSp macro="">
      <xdr:nvCxnSpPr>
        <xdr:cNvPr id="459" name="直線コネクタ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CxnSpPr/>
      </xdr:nvCxnSpPr>
      <xdr:spPr>
        <a:xfrm flipH="1" flipV="1">
          <a:off x="3509633" y="63277768"/>
          <a:ext cx="939678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161533</xdr:colOff>
      <xdr:row>346</xdr:row>
      <xdr:rowOff>7671</xdr:rowOff>
    </xdr:from>
    <xdr:to>
      <xdr:col>12</xdr:col>
      <xdr:colOff>273717</xdr:colOff>
      <xdr:row>346</xdr:row>
      <xdr:rowOff>7671</xdr:rowOff>
    </xdr:to>
    <xdr:cxnSp macro="">
      <xdr:nvCxnSpPr>
        <xdr:cNvPr id="460" name="直線コネクタ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CxnSpPr/>
      </xdr:nvCxnSpPr>
      <xdr:spPr>
        <a:xfrm>
          <a:off x="3495283" y="62336890"/>
          <a:ext cx="112184" cy="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162225</xdr:colOff>
      <xdr:row>346</xdr:row>
      <xdr:rowOff>16226</xdr:rowOff>
    </xdr:from>
    <xdr:to>
      <xdr:col>16</xdr:col>
      <xdr:colOff>10855</xdr:colOff>
      <xdr:row>346</xdr:row>
      <xdr:rowOff>16227</xdr:rowOff>
    </xdr:to>
    <xdr:cxnSp macro="">
      <xdr:nvCxnSpPr>
        <xdr:cNvPr id="461" name="直線コネクタ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CxnSpPr/>
      </xdr:nvCxnSpPr>
      <xdr:spPr>
        <a:xfrm>
          <a:off x="4329413" y="62345445"/>
          <a:ext cx="126442" cy="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171117</xdr:colOff>
      <xdr:row>347</xdr:row>
      <xdr:rowOff>1278</xdr:rowOff>
    </xdr:from>
    <xdr:to>
      <xdr:col>12</xdr:col>
      <xdr:colOff>171117</xdr:colOff>
      <xdr:row>349</xdr:row>
      <xdr:rowOff>235965</xdr:rowOff>
    </xdr:to>
    <xdr:cxnSp macro="">
      <xdr:nvCxnSpPr>
        <xdr:cNvPr id="466" name="直線コネクタ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CxnSpPr/>
      </xdr:nvCxnSpPr>
      <xdr:spPr>
        <a:xfrm flipH="1">
          <a:off x="3227055" y="62568622"/>
          <a:ext cx="277812" cy="71093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168672</xdr:colOff>
      <xdr:row>349</xdr:row>
      <xdr:rowOff>229798</xdr:rowOff>
    </xdr:from>
    <xdr:to>
      <xdr:col>12</xdr:col>
      <xdr:colOff>176113</xdr:colOff>
      <xdr:row>349</xdr:row>
      <xdr:rowOff>229798</xdr:rowOff>
    </xdr:to>
    <xdr:cxnSp macro="">
      <xdr:nvCxnSpPr>
        <xdr:cNvPr id="467" name="直線コネクタ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CxnSpPr/>
      </xdr:nvCxnSpPr>
      <xdr:spPr>
        <a:xfrm flipH="1">
          <a:off x="3224610" y="63273392"/>
          <a:ext cx="285253" cy="0"/>
        </a:xfrm>
        <a:prstGeom prst="line">
          <a:avLst/>
        </a:prstGeom>
        <a:ln w="12700">
          <a:solidFill>
            <a:schemeClr val="tx1"/>
          </a:solidFill>
          <a:head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</xdr:colOff>
      <xdr:row>348</xdr:row>
      <xdr:rowOff>48364</xdr:rowOff>
    </xdr:from>
    <xdr:to>
      <xdr:col>12</xdr:col>
      <xdr:colOff>183554</xdr:colOff>
      <xdr:row>348</xdr:row>
      <xdr:rowOff>50575</xdr:rowOff>
    </xdr:to>
    <xdr:cxnSp macro="">
      <xdr:nvCxnSpPr>
        <xdr:cNvPr id="468" name="直線矢印コネクタ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CxnSpPr/>
      </xdr:nvCxnSpPr>
      <xdr:spPr>
        <a:xfrm flipV="1">
          <a:off x="3336471" y="62853833"/>
          <a:ext cx="180833" cy="2211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8150</xdr:colOff>
      <xdr:row>348</xdr:row>
      <xdr:rowOff>207594</xdr:rowOff>
    </xdr:from>
    <xdr:to>
      <xdr:col>12</xdr:col>
      <xdr:colOff>176113</xdr:colOff>
      <xdr:row>348</xdr:row>
      <xdr:rowOff>207594</xdr:rowOff>
    </xdr:to>
    <xdr:cxnSp macro="">
      <xdr:nvCxnSpPr>
        <xdr:cNvPr id="469" name="直線矢印コネクタ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CxnSpPr/>
      </xdr:nvCxnSpPr>
      <xdr:spPr>
        <a:xfrm>
          <a:off x="3341900" y="63013063"/>
          <a:ext cx="16796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228203</xdr:colOff>
      <xdr:row>349</xdr:row>
      <xdr:rowOff>108935</xdr:rowOff>
    </xdr:from>
    <xdr:to>
      <xdr:col>12</xdr:col>
      <xdr:colOff>176113</xdr:colOff>
      <xdr:row>349</xdr:row>
      <xdr:rowOff>108935</xdr:rowOff>
    </xdr:to>
    <xdr:cxnSp macro="">
      <xdr:nvCxnSpPr>
        <xdr:cNvPr id="470" name="直線矢印コネクタ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CxnSpPr/>
      </xdr:nvCxnSpPr>
      <xdr:spPr>
        <a:xfrm>
          <a:off x="3284141" y="63152529"/>
          <a:ext cx="225722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188109</xdr:colOff>
      <xdr:row>350</xdr:row>
      <xdr:rowOff>119845</xdr:rowOff>
    </xdr:from>
    <xdr:to>
      <xdr:col>16</xdr:col>
      <xdr:colOff>2873</xdr:colOff>
      <xdr:row>350</xdr:row>
      <xdr:rowOff>119845</xdr:rowOff>
    </xdr:to>
    <xdr:cxnSp macro="">
      <xdr:nvCxnSpPr>
        <xdr:cNvPr id="476" name="直線コネクタ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CxnSpPr/>
      </xdr:nvCxnSpPr>
      <xdr:spPr>
        <a:xfrm>
          <a:off x="3521859" y="63401564"/>
          <a:ext cx="926014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184633</xdr:colOff>
      <xdr:row>349</xdr:row>
      <xdr:rowOff>232824</xdr:rowOff>
    </xdr:from>
    <xdr:to>
      <xdr:col>12</xdr:col>
      <xdr:colOff>184633</xdr:colOff>
      <xdr:row>350</xdr:row>
      <xdr:rowOff>123322</xdr:rowOff>
    </xdr:to>
    <xdr:cxnSp macro="">
      <xdr:nvCxnSpPr>
        <xdr:cNvPr id="477" name="直線矢印コネクタ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CxnSpPr/>
      </xdr:nvCxnSpPr>
      <xdr:spPr>
        <a:xfrm flipV="1">
          <a:off x="3518383" y="63276418"/>
          <a:ext cx="0" cy="128623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277208</xdr:colOff>
      <xdr:row>349</xdr:row>
      <xdr:rowOff>229348</xdr:rowOff>
    </xdr:from>
    <xdr:to>
      <xdr:col>15</xdr:col>
      <xdr:colOff>277208</xdr:colOff>
      <xdr:row>350</xdr:row>
      <xdr:rowOff>123322</xdr:rowOff>
    </xdr:to>
    <xdr:cxnSp macro="">
      <xdr:nvCxnSpPr>
        <xdr:cNvPr id="478" name="直線矢印コネクタ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CxnSpPr/>
      </xdr:nvCxnSpPr>
      <xdr:spPr>
        <a:xfrm flipV="1">
          <a:off x="4444396" y="63272942"/>
          <a:ext cx="0" cy="132099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90773</xdr:colOff>
      <xdr:row>349</xdr:row>
      <xdr:rowOff>236301</xdr:rowOff>
    </xdr:from>
    <xdr:to>
      <xdr:col>13</xdr:col>
      <xdr:colOff>90773</xdr:colOff>
      <xdr:row>350</xdr:row>
      <xdr:rowOff>123322</xdr:rowOff>
    </xdr:to>
    <xdr:cxnSp macro="">
      <xdr:nvCxnSpPr>
        <xdr:cNvPr id="479" name="直線矢印コネクタ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CxnSpPr/>
      </xdr:nvCxnSpPr>
      <xdr:spPr>
        <a:xfrm flipV="1">
          <a:off x="3702336" y="63279895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273732</xdr:colOff>
      <xdr:row>349</xdr:row>
      <xdr:rowOff>232824</xdr:rowOff>
    </xdr:from>
    <xdr:to>
      <xdr:col>13</xdr:col>
      <xdr:colOff>273732</xdr:colOff>
      <xdr:row>350</xdr:row>
      <xdr:rowOff>119845</xdr:rowOff>
    </xdr:to>
    <xdr:cxnSp macro="">
      <xdr:nvCxnSpPr>
        <xdr:cNvPr id="480" name="直線矢印コネクタ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CxnSpPr/>
      </xdr:nvCxnSpPr>
      <xdr:spPr>
        <a:xfrm flipV="1">
          <a:off x="3885295" y="63276418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163774</xdr:colOff>
      <xdr:row>349</xdr:row>
      <xdr:rowOff>232825</xdr:rowOff>
    </xdr:from>
    <xdr:to>
      <xdr:col>14</xdr:col>
      <xdr:colOff>163774</xdr:colOff>
      <xdr:row>350</xdr:row>
      <xdr:rowOff>119846</xdr:rowOff>
    </xdr:to>
    <xdr:cxnSp macro="">
      <xdr:nvCxnSpPr>
        <xdr:cNvPr id="481" name="直線矢印コネクタ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CxnSpPr/>
      </xdr:nvCxnSpPr>
      <xdr:spPr>
        <a:xfrm flipV="1">
          <a:off x="4053149" y="63276419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62963</xdr:colOff>
      <xdr:row>349</xdr:row>
      <xdr:rowOff>232824</xdr:rowOff>
    </xdr:from>
    <xdr:to>
      <xdr:col>15</xdr:col>
      <xdr:colOff>62963</xdr:colOff>
      <xdr:row>350</xdr:row>
      <xdr:rowOff>119845</xdr:rowOff>
    </xdr:to>
    <xdr:cxnSp macro="">
      <xdr:nvCxnSpPr>
        <xdr:cNvPr id="482" name="直線矢印コネクタ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CxnSpPr/>
      </xdr:nvCxnSpPr>
      <xdr:spPr>
        <a:xfrm flipV="1">
          <a:off x="4230151" y="63276418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</xdr:colOff>
      <xdr:row>346</xdr:row>
      <xdr:rowOff>0</xdr:rowOff>
    </xdr:from>
    <xdr:to>
      <xdr:col>12</xdr:col>
      <xdr:colOff>2721</xdr:colOff>
      <xdr:row>349</xdr:row>
      <xdr:rowOff>229695</xdr:rowOff>
    </xdr:to>
    <xdr:cxnSp macro="">
      <xdr:nvCxnSpPr>
        <xdr:cNvPr id="486" name="直線コネクタ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CxnSpPr/>
      </xdr:nvCxnSpPr>
      <xdr:spPr>
        <a:xfrm>
          <a:off x="3336471" y="62329219"/>
          <a:ext cx="0" cy="94407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276319</xdr:colOff>
      <xdr:row>346</xdr:row>
      <xdr:rowOff>4214</xdr:rowOff>
    </xdr:from>
    <xdr:to>
      <xdr:col>12</xdr:col>
      <xdr:colOff>175520</xdr:colOff>
      <xdr:row>346</xdr:row>
      <xdr:rowOff>4214</xdr:rowOff>
    </xdr:to>
    <xdr:cxnSp macro="">
      <xdr:nvCxnSpPr>
        <xdr:cNvPr id="487" name="直線矢印コネクタ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CxnSpPr/>
      </xdr:nvCxnSpPr>
      <xdr:spPr>
        <a:xfrm>
          <a:off x="3332257" y="62333433"/>
          <a:ext cx="17701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</xdr:colOff>
      <xdr:row>346</xdr:row>
      <xdr:rowOff>179120</xdr:rowOff>
    </xdr:from>
    <xdr:to>
      <xdr:col>12</xdr:col>
      <xdr:colOff>175520</xdr:colOff>
      <xdr:row>346</xdr:row>
      <xdr:rowOff>179120</xdr:rowOff>
    </xdr:to>
    <xdr:cxnSp macro="">
      <xdr:nvCxnSpPr>
        <xdr:cNvPr id="488" name="直線矢印コネクタ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CxnSpPr/>
      </xdr:nvCxnSpPr>
      <xdr:spPr>
        <a:xfrm>
          <a:off x="3336471" y="62508339"/>
          <a:ext cx="172799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</xdr:colOff>
      <xdr:row>347</xdr:row>
      <xdr:rowOff>103257</xdr:rowOff>
    </xdr:from>
    <xdr:to>
      <xdr:col>12</xdr:col>
      <xdr:colOff>179735</xdr:colOff>
      <xdr:row>347</xdr:row>
      <xdr:rowOff>103257</xdr:rowOff>
    </xdr:to>
    <xdr:cxnSp macro="">
      <xdr:nvCxnSpPr>
        <xdr:cNvPr id="489" name="直線矢印コネクタ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CxnSpPr/>
      </xdr:nvCxnSpPr>
      <xdr:spPr>
        <a:xfrm>
          <a:off x="3336471" y="62670601"/>
          <a:ext cx="177014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262724</xdr:colOff>
      <xdr:row>348</xdr:row>
      <xdr:rowOff>65260</xdr:rowOff>
    </xdr:from>
    <xdr:to>
      <xdr:col>15</xdr:col>
      <xdr:colOff>166466</xdr:colOff>
      <xdr:row>348</xdr:row>
      <xdr:rowOff>67471</xdr:rowOff>
    </xdr:to>
    <xdr:cxnSp macro="">
      <xdr:nvCxnSpPr>
        <xdr:cNvPr id="490" name="直線矢印コネクタ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CxnSpPr/>
      </xdr:nvCxnSpPr>
      <xdr:spPr>
        <a:xfrm flipV="1">
          <a:off x="4152099" y="62870729"/>
          <a:ext cx="181555" cy="2211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268875</xdr:colOff>
      <xdr:row>348</xdr:row>
      <xdr:rowOff>224490</xdr:rowOff>
    </xdr:from>
    <xdr:to>
      <xdr:col>15</xdr:col>
      <xdr:colOff>159025</xdr:colOff>
      <xdr:row>348</xdr:row>
      <xdr:rowOff>224490</xdr:rowOff>
    </xdr:to>
    <xdr:cxnSp macro="">
      <xdr:nvCxnSpPr>
        <xdr:cNvPr id="491" name="直線矢印コネクタ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CxnSpPr/>
      </xdr:nvCxnSpPr>
      <xdr:spPr>
        <a:xfrm>
          <a:off x="4158250" y="63029959"/>
          <a:ext cx="16796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262724</xdr:colOff>
      <xdr:row>346</xdr:row>
      <xdr:rowOff>16896</xdr:rowOff>
    </xdr:from>
    <xdr:to>
      <xdr:col>14</xdr:col>
      <xdr:colOff>262724</xdr:colOff>
      <xdr:row>350</xdr:row>
      <xdr:rowOff>8466</xdr:rowOff>
    </xdr:to>
    <xdr:cxnSp macro="">
      <xdr:nvCxnSpPr>
        <xdr:cNvPr id="492" name="直線コネクタ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CxnSpPr/>
      </xdr:nvCxnSpPr>
      <xdr:spPr>
        <a:xfrm>
          <a:off x="4152099" y="62346115"/>
          <a:ext cx="0" cy="94407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258510</xdr:colOff>
      <xdr:row>346</xdr:row>
      <xdr:rowOff>21110</xdr:rowOff>
    </xdr:from>
    <xdr:to>
      <xdr:col>15</xdr:col>
      <xdr:colOff>158432</xdr:colOff>
      <xdr:row>346</xdr:row>
      <xdr:rowOff>21110</xdr:rowOff>
    </xdr:to>
    <xdr:cxnSp macro="">
      <xdr:nvCxnSpPr>
        <xdr:cNvPr id="493" name="直線矢印コネクタ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CxnSpPr/>
      </xdr:nvCxnSpPr>
      <xdr:spPr>
        <a:xfrm>
          <a:off x="4147885" y="62350329"/>
          <a:ext cx="177735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262724</xdr:colOff>
      <xdr:row>346</xdr:row>
      <xdr:rowOff>196016</xdr:rowOff>
    </xdr:from>
    <xdr:to>
      <xdr:col>15</xdr:col>
      <xdr:colOff>158432</xdr:colOff>
      <xdr:row>346</xdr:row>
      <xdr:rowOff>196016</xdr:rowOff>
    </xdr:to>
    <xdr:cxnSp macro="">
      <xdr:nvCxnSpPr>
        <xdr:cNvPr id="494" name="直線矢印コネクタ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CxnSpPr/>
      </xdr:nvCxnSpPr>
      <xdr:spPr>
        <a:xfrm>
          <a:off x="4152099" y="62525235"/>
          <a:ext cx="173521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262724</xdr:colOff>
      <xdr:row>347</xdr:row>
      <xdr:rowOff>120153</xdr:rowOff>
    </xdr:from>
    <xdr:to>
      <xdr:col>15</xdr:col>
      <xdr:colOff>162647</xdr:colOff>
      <xdr:row>347</xdr:row>
      <xdr:rowOff>120153</xdr:rowOff>
    </xdr:to>
    <xdr:cxnSp macro="">
      <xdr:nvCxnSpPr>
        <xdr:cNvPr id="495" name="直線矢印コネクタ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CxnSpPr/>
      </xdr:nvCxnSpPr>
      <xdr:spPr>
        <a:xfrm>
          <a:off x="4152099" y="62687497"/>
          <a:ext cx="177736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262839</xdr:colOff>
      <xdr:row>349</xdr:row>
      <xdr:rowOff>233373</xdr:rowOff>
    </xdr:from>
    <xdr:to>
      <xdr:col>15</xdr:col>
      <xdr:colOff>171919</xdr:colOff>
      <xdr:row>349</xdr:row>
      <xdr:rowOff>233373</xdr:rowOff>
    </xdr:to>
    <xdr:cxnSp macro="">
      <xdr:nvCxnSpPr>
        <xdr:cNvPr id="496" name="直線矢印コネクタ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CxnSpPr/>
      </xdr:nvCxnSpPr>
      <xdr:spPr>
        <a:xfrm>
          <a:off x="4152214" y="63276967"/>
          <a:ext cx="18689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262839</xdr:colOff>
      <xdr:row>349</xdr:row>
      <xdr:rowOff>116476</xdr:rowOff>
    </xdr:from>
    <xdr:to>
      <xdr:col>15</xdr:col>
      <xdr:colOff>167589</xdr:colOff>
      <xdr:row>349</xdr:row>
      <xdr:rowOff>120805</xdr:rowOff>
    </xdr:to>
    <xdr:cxnSp macro="">
      <xdr:nvCxnSpPr>
        <xdr:cNvPr id="497" name="直線矢印コネクタ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CxnSpPr/>
      </xdr:nvCxnSpPr>
      <xdr:spPr>
        <a:xfrm>
          <a:off x="4152214" y="63160070"/>
          <a:ext cx="182563" cy="4329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21020</xdr:colOff>
      <xdr:row>364</xdr:row>
      <xdr:rowOff>6142</xdr:rowOff>
    </xdr:from>
    <xdr:to>
      <xdr:col>15</xdr:col>
      <xdr:colOff>184571</xdr:colOff>
      <xdr:row>364</xdr:row>
      <xdr:rowOff>7980</xdr:rowOff>
    </xdr:to>
    <xdr:cxnSp macro="">
      <xdr:nvCxnSpPr>
        <xdr:cNvPr id="565" name="直線コネクタ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CxnSpPr/>
      </xdr:nvCxnSpPr>
      <xdr:spPr>
        <a:xfrm>
          <a:off x="3632583" y="61551533"/>
          <a:ext cx="719176" cy="183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4207</xdr:colOff>
      <xdr:row>361</xdr:row>
      <xdr:rowOff>144575</xdr:rowOff>
    </xdr:from>
    <xdr:to>
      <xdr:col>13</xdr:col>
      <xdr:colOff>14233</xdr:colOff>
      <xdr:row>365</xdr:row>
      <xdr:rowOff>17816</xdr:rowOff>
    </xdr:to>
    <xdr:cxnSp macro="">
      <xdr:nvCxnSpPr>
        <xdr:cNvPr id="566" name="直線コネクタ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CxnSpPr/>
      </xdr:nvCxnSpPr>
      <xdr:spPr>
        <a:xfrm flipH="1">
          <a:off x="3615770" y="60975591"/>
          <a:ext cx="10026" cy="82574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266322</xdr:colOff>
      <xdr:row>365</xdr:row>
      <xdr:rowOff>17816</xdr:rowOff>
    </xdr:from>
    <xdr:to>
      <xdr:col>15</xdr:col>
      <xdr:colOff>180793</xdr:colOff>
      <xdr:row>365</xdr:row>
      <xdr:rowOff>27843</xdr:rowOff>
    </xdr:to>
    <xdr:cxnSp macro="">
      <xdr:nvCxnSpPr>
        <xdr:cNvPr id="567" name="直線コネクタ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CxnSpPr/>
      </xdr:nvCxnSpPr>
      <xdr:spPr>
        <a:xfrm>
          <a:off x="3600072" y="61801332"/>
          <a:ext cx="747909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175780</xdr:colOff>
      <xdr:row>361</xdr:row>
      <xdr:rowOff>159614</xdr:rowOff>
    </xdr:from>
    <xdr:to>
      <xdr:col>15</xdr:col>
      <xdr:colOff>175780</xdr:colOff>
      <xdr:row>365</xdr:row>
      <xdr:rowOff>32855</xdr:rowOff>
    </xdr:to>
    <xdr:cxnSp macro="">
      <xdr:nvCxnSpPr>
        <xdr:cNvPr id="568" name="直線コネクタ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CxnSpPr/>
      </xdr:nvCxnSpPr>
      <xdr:spPr>
        <a:xfrm>
          <a:off x="4342968" y="60990630"/>
          <a:ext cx="0" cy="82574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175779</xdr:colOff>
      <xdr:row>361</xdr:row>
      <xdr:rowOff>149587</xdr:rowOff>
    </xdr:from>
    <xdr:to>
      <xdr:col>12</xdr:col>
      <xdr:colOff>180792</xdr:colOff>
      <xdr:row>365</xdr:row>
      <xdr:rowOff>139345</xdr:rowOff>
    </xdr:to>
    <xdr:cxnSp macro="">
      <xdr:nvCxnSpPr>
        <xdr:cNvPr id="569" name="直線コネクタ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CxnSpPr/>
      </xdr:nvCxnSpPr>
      <xdr:spPr>
        <a:xfrm flipH="1">
          <a:off x="3509529" y="60980603"/>
          <a:ext cx="5013" cy="94225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14233</xdr:colOff>
      <xdr:row>361</xdr:row>
      <xdr:rowOff>149587</xdr:rowOff>
    </xdr:from>
    <xdr:to>
      <xdr:col>16</xdr:col>
      <xdr:colOff>19246</xdr:colOff>
      <xdr:row>365</xdr:row>
      <xdr:rowOff>139345</xdr:rowOff>
    </xdr:to>
    <xdr:cxnSp macro="">
      <xdr:nvCxnSpPr>
        <xdr:cNvPr id="570" name="直線コネクタ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CxnSpPr/>
      </xdr:nvCxnSpPr>
      <xdr:spPr>
        <a:xfrm flipH="1">
          <a:off x="4459233" y="60980603"/>
          <a:ext cx="5013" cy="94225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185805</xdr:colOff>
      <xdr:row>365</xdr:row>
      <xdr:rowOff>139346</xdr:rowOff>
    </xdr:from>
    <xdr:to>
      <xdr:col>16</xdr:col>
      <xdr:colOff>14233</xdr:colOff>
      <xdr:row>365</xdr:row>
      <xdr:rowOff>149373</xdr:rowOff>
    </xdr:to>
    <xdr:cxnSp macro="">
      <xdr:nvCxnSpPr>
        <xdr:cNvPr id="571" name="直線コネクタ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CxnSpPr/>
      </xdr:nvCxnSpPr>
      <xdr:spPr>
        <a:xfrm flipH="1" flipV="1">
          <a:off x="3519555" y="61922862"/>
          <a:ext cx="939678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171455</xdr:colOff>
      <xdr:row>361</xdr:row>
      <xdr:rowOff>150968</xdr:rowOff>
    </xdr:from>
    <xdr:to>
      <xdr:col>13</xdr:col>
      <xdr:colOff>5826</xdr:colOff>
      <xdr:row>361</xdr:row>
      <xdr:rowOff>150968</xdr:rowOff>
    </xdr:to>
    <xdr:cxnSp macro="">
      <xdr:nvCxnSpPr>
        <xdr:cNvPr id="572" name="直線コネクタ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CxnSpPr/>
      </xdr:nvCxnSpPr>
      <xdr:spPr>
        <a:xfrm>
          <a:off x="3505205" y="60981984"/>
          <a:ext cx="112184" cy="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172147</xdr:colOff>
      <xdr:row>361</xdr:row>
      <xdr:rowOff>159523</xdr:rowOff>
    </xdr:from>
    <xdr:to>
      <xdr:col>16</xdr:col>
      <xdr:colOff>20777</xdr:colOff>
      <xdr:row>361</xdr:row>
      <xdr:rowOff>159524</xdr:rowOff>
    </xdr:to>
    <xdr:cxnSp macro="">
      <xdr:nvCxnSpPr>
        <xdr:cNvPr id="573" name="直線コネクタ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CxnSpPr/>
      </xdr:nvCxnSpPr>
      <xdr:spPr>
        <a:xfrm>
          <a:off x="4339335" y="60990539"/>
          <a:ext cx="126442" cy="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4394</xdr:colOff>
      <xdr:row>364</xdr:row>
      <xdr:rowOff>61</xdr:rowOff>
    </xdr:from>
    <xdr:to>
      <xdr:col>13</xdr:col>
      <xdr:colOff>208241</xdr:colOff>
      <xdr:row>365</xdr:row>
      <xdr:rowOff>18258</xdr:rowOff>
    </xdr:to>
    <xdr:cxnSp macro="">
      <xdr:nvCxnSpPr>
        <xdr:cNvPr id="574" name="直線コネクタ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CxnSpPr/>
      </xdr:nvCxnSpPr>
      <xdr:spPr>
        <a:xfrm>
          <a:off x="3615957" y="61545452"/>
          <a:ext cx="203847" cy="25632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254860</xdr:colOff>
      <xdr:row>364</xdr:row>
      <xdr:rowOff>7636</xdr:rowOff>
    </xdr:from>
    <xdr:to>
      <xdr:col>15</xdr:col>
      <xdr:colOff>173697</xdr:colOff>
      <xdr:row>365</xdr:row>
      <xdr:rowOff>26469</xdr:rowOff>
    </xdr:to>
    <xdr:cxnSp macro="">
      <xdr:nvCxnSpPr>
        <xdr:cNvPr id="575" name="直線コネクタ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CxnSpPr/>
      </xdr:nvCxnSpPr>
      <xdr:spPr>
        <a:xfrm flipH="1">
          <a:off x="4144235" y="61553027"/>
          <a:ext cx="196650" cy="25695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727</xdr:colOff>
      <xdr:row>364</xdr:row>
      <xdr:rowOff>162584</xdr:rowOff>
    </xdr:from>
    <xdr:to>
      <xdr:col>13</xdr:col>
      <xdr:colOff>135928</xdr:colOff>
      <xdr:row>364</xdr:row>
      <xdr:rowOff>162584</xdr:rowOff>
    </xdr:to>
    <xdr:cxnSp macro="">
      <xdr:nvCxnSpPr>
        <xdr:cNvPr id="576" name="直線矢印コネクタ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CxnSpPr/>
      </xdr:nvCxnSpPr>
      <xdr:spPr>
        <a:xfrm flipH="1">
          <a:off x="3612290" y="61707975"/>
          <a:ext cx="135201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60439</xdr:colOff>
      <xdr:row>364</xdr:row>
      <xdr:rowOff>166060</xdr:rowOff>
    </xdr:from>
    <xdr:to>
      <xdr:col>15</xdr:col>
      <xdr:colOff>179502</xdr:colOff>
      <xdr:row>364</xdr:row>
      <xdr:rowOff>166060</xdr:rowOff>
    </xdr:to>
    <xdr:cxnSp macro="">
      <xdr:nvCxnSpPr>
        <xdr:cNvPr id="577" name="直線矢印コネクタ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CxnSpPr/>
      </xdr:nvCxnSpPr>
      <xdr:spPr>
        <a:xfrm>
          <a:off x="4227627" y="61711451"/>
          <a:ext cx="11906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181039</xdr:colOff>
      <xdr:row>362</xdr:row>
      <xdr:rowOff>144575</xdr:rowOff>
    </xdr:from>
    <xdr:to>
      <xdr:col>12</xdr:col>
      <xdr:colOff>181039</xdr:colOff>
      <xdr:row>365</xdr:row>
      <xdr:rowOff>141137</xdr:rowOff>
    </xdr:to>
    <xdr:cxnSp macro="">
      <xdr:nvCxnSpPr>
        <xdr:cNvPr id="578" name="直線コネクタ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CxnSpPr/>
      </xdr:nvCxnSpPr>
      <xdr:spPr>
        <a:xfrm flipH="1">
          <a:off x="3236977" y="61213716"/>
          <a:ext cx="277812" cy="71093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178594</xdr:colOff>
      <xdr:row>365</xdr:row>
      <xdr:rowOff>134970</xdr:rowOff>
    </xdr:from>
    <xdr:to>
      <xdr:col>12</xdr:col>
      <xdr:colOff>186035</xdr:colOff>
      <xdr:row>365</xdr:row>
      <xdr:rowOff>134970</xdr:rowOff>
    </xdr:to>
    <xdr:cxnSp macro="">
      <xdr:nvCxnSpPr>
        <xdr:cNvPr id="579" name="直線コネクタ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CxnSpPr/>
      </xdr:nvCxnSpPr>
      <xdr:spPr>
        <a:xfrm flipH="1">
          <a:off x="3234532" y="61918486"/>
          <a:ext cx="285253" cy="0"/>
        </a:xfrm>
        <a:prstGeom prst="line">
          <a:avLst/>
        </a:prstGeom>
        <a:ln w="12700">
          <a:solidFill>
            <a:schemeClr val="tx1"/>
          </a:solidFill>
          <a:head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12643</xdr:colOff>
      <xdr:row>363</xdr:row>
      <xdr:rowOff>191661</xdr:rowOff>
    </xdr:from>
    <xdr:to>
      <xdr:col>12</xdr:col>
      <xdr:colOff>193476</xdr:colOff>
      <xdr:row>363</xdr:row>
      <xdr:rowOff>193872</xdr:rowOff>
    </xdr:to>
    <xdr:cxnSp macro="">
      <xdr:nvCxnSpPr>
        <xdr:cNvPr id="580" name="直線矢印コネクタ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CxnSpPr/>
      </xdr:nvCxnSpPr>
      <xdr:spPr>
        <a:xfrm flipV="1">
          <a:off x="3346393" y="61498927"/>
          <a:ext cx="180833" cy="2211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18072</xdr:colOff>
      <xdr:row>364</xdr:row>
      <xdr:rowOff>112766</xdr:rowOff>
    </xdr:from>
    <xdr:to>
      <xdr:col>12</xdr:col>
      <xdr:colOff>186035</xdr:colOff>
      <xdr:row>364</xdr:row>
      <xdr:rowOff>112766</xdr:rowOff>
    </xdr:to>
    <xdr:cxnSp macro="">
      <xdr:nvCxnSpPr>
        <xdr:cNvPr id="581" name="直線矢印コネクタ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CxnSpPr/>
      </xdr:nvCxnSpPr>
      <xdr:spPr>
        <a:xfrm>
          <a:off x="3351822" y="61658157"/>
          <a:ext cx="16796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238125</xdr:colOff>
      <xdr:row>365</xdr:row>
      <xdr:rowOff>14107</xdr:rowOff>
    </xdr:from>
    <xdr:to>
      <xdr:col>12</xdr:col>
      <xdr:colOff>186035</xdr:colOff>
      <xdr:row>365</xdr:row>
      <xdr:rowOff>14107</xdr:rowOff>
    </xdr:to>
    <xdr:cxnSp macro="">
      <xdr:nvCxnSpPr>
        <xdr:cNvPr id="582" name="直線矢印コネクタ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CxnSpPr/>
      </xdr:nvCxnSpPr>
      <xdr:spPr>
        <a:xfrm>
          <a:off x="3294063" y="61797623"/>
          <a:ext cx="225722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109260</xdr:colOff>
      <xdr:row>364</xdr:row>
      <xdr:rowOff>7599</xdr:rowOff>
    </xdr:from>
    <xdr:to>
      <xdr:col>13</xdr:col>
      <xdr:colOff>109260</xdr:colOff>
      <xdr:row>365</xdr:row>
      <xdr:rowOff>28755</xdr:rowOff>
    </xdr:to>
    <xdr:cxnSp macro="">
      <xdr:nvCxnSpPr>
        <xdr:cNvPr id="583" name="直線矢印コネクタ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CxnSpPr/>
      </xdr:nvCxnSpPr>
      <xdr:spPr>
        <a:xfrm>
          <a:off x="3720823" y="61552990"/>
          <a:ext cx="0" cy="259281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219871</xdr:colOff>
      <xdr:row>364</xdr:row>
      <xdr:rowOff>14870</xdr:rowOff>
    </xdr:from>
    <xdr:to>
      <xdr:col>13</xdr:col>
      <xdr:colOff>219871</xdr:colOff>
      <xdr:row>365</xdr:row>
      <xdr:rowOff>32391</xdr:rowOff>
    </xdr:to>
    <xdr:cxnSp macro="">
      <xdr:nvCxnSpPr>
        <xdr:cNvPr id="584" name="直線矢印コネクタ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CxnSpPr/>
      </xdr:nvCxnSpPr>
      <xdr:spPr>
        <a:xfrm>
          <a:off x="3831434" y="61560261"/>
          <a:ext cx="0" cy="2556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74020</xdr:colOff>
      <xdr:row>364</xdr:row>
      <xdr:rowOff>14870</xdr:rowOff>
    </xdr:from>
    <xdr:to>
      <xdr:col>14</xdr:col>
      <xdr:colOff>74020</xdr:colOff>
      <xdr:row>365</xdr:row>
      <xdr:rowOff>32391</xdr:rowOff>
    </xdr:to>
    <xdr:cxnSp macro="">
      <xdr:nvCxnSpPr>
        <xdr:cNvPr id="585" name="直線矢印コネクタ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CxnSpPr/>
      </xdr:nvCxnSpPr>
      <xdr:spPr>
        <a:xfrm>
          <a:off x="3963395" y="61560261"/>
          <a:ext cx="0" cy="2556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201694</xdr:colOff>
      <xdr:row>364</xdr:row>
      <xdr:rowOff>11235</xdr:rowOff>
    </xdr:from>
    <xdr:to>
      <xdr:col>14</xdr:col>
      <xdr:colOff>201694</xdr:colOff>
      <xdr:row>365</xdr:row>
      <xdr:rowOff>32391</xdr:rowOff>
    </xdr:to>
    <xdr:cxnSp macro="">
      <xdr:nvCxnSpPr>
        <xdr:cNvPr id="586" name="直線矢印コネクタ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CxnSpPr/>
      </xdr:nvCxnSpPr>
      <xdr:spPr>
        <a:xfrm>
          <a:off x="4091069" y="61556626"/>
          <a:ext cx="0" cy="259281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59478</xdr:colOff>
      <xdr:row>364</xdr:row>
      <xdr:rowOff>7599</xdr:rowOff>
    </xdr:from>
    <xdr:to>
      <xdr:col>15</xdr:col>
      <xdr:colOff>59478</xdr:colOff>
      <xdr:row>365</xdr:row>
      <xdr:rowOff>32391</xdr:rowOff>
    </xdr:to>
    <xdr:cxnSp macro="">
      <xdr:nvCxnSpPr>
        <xdr:cNvPr id="587" name="直線矢印コネクタ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CxnSpPr/>
      </xdr:nvCxnSpPr>
      <xdr:spPr>
        <a:xfrm>
          <a:off x="4226666" y="61552990"/>
          <a:ext cx="0" cy="262917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198031</xdr:colOff>
      <xdr:row>366</xdr:row>
      <xdr:rowOff>25017</xdr:rowOff>
    </xdr:from>
    <xdr:to>
      <xdr:col>16</xdr:col>
      <xdr:colOff>12795</xdr:colOff>
      <xdr:row>366</xdr:row>
      <xdr:rowOff>25017</xdr:rowOff>
    </xdr:to>
    <xdr:cxnSp macro="">
      <xdr:nvCxnSpPr>
        <xdr:cNvPr id="588" name="直線コネクタ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CxnSpPr/>
      </xdr:nvCxnSpPr>
      <xdr:spPr>
        <a:xfrm>
          <a:off x="3531781" y="62046658"/>
          <a:ext cx="926014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194555</xdr:colOff>
      <xdr:row>365</xdr:row>
      <xdr:rowOff>137996</xdr:rowOff>
    </xdr:from>
    <xdr:to>
      <xdr:col>12</xdr:col>
      <xdr:colOff>194555</xdr:colOff>
      <xdr:row>366</xdr:row>
      <xdr:rowOff>28494</xdr:rowOff>
    </xdr:to>
    <xdr:cxnSp macro="">
      <xdr:nvCxnSpPr>
        <xdr:cNvPr id="589" name="直線矢印コネクタ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CxnSpPr/>
      </xdr:nvCxnSpPr>
      <xdr:spPr>
        <a:xfrm flipV="1">
          <a:off x="3528305" y="61921512"/>
          <a:ext cx="0" cy="128623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9318</xdr:colOff>
      <xdr:row>365</xdr:row>
      <xdr:rowOff>134520</xdr:rowOff>
    </xdr:from>
    <xdr:to>
      <xdr:col>16</xdr:col>
      <xdr:colOff>9318</xdr:colOff>
      <xdr:row>366</xdr:row>
      <xdr:rowOff>28494</xdr:rowOff>
    </xdr:to>
    <xdr:cxnSp macro="">
      <xdr:nvCxnSpPr>
        <xdr:cNvPr id="590" name="直線矢印コネクタ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CxnSpPr/>
      </xdr:nvCxnSpPr>
      <xdr:spPr>
        <a:xfrm flipV="1">
          <a:off x="4454318" y="61918036"/>
          <a:ext cx="0" cy="132099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100695</xdr:colOff>
      <xdr:row>365</xdr:row>
      <xdr:rowOff>141473</xdr:rowOff>
    </xdr:from>
    <xdr:to>
      <xdr:col>13</xdr:col>
      <xdr:colOff>100695</xdr:colOff>
      <xdr:row>366</xdr:row>
      <xdr:rowOff>28494</xdr:rowOff>
    </xdr:to>
    <xdr:cxnSp macro="">
      <xdr:nvCxnSpPr>
        <xdr:cNvPr id="591" name="直線矢印コネクタ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CxnSpPr/>
      </xdr:nvCxnSpPr>
      <xdr:spPr>
        <a:xfrm flipV="1">
          <a:off x="3712258" y="61924989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5842</xdr:colOff>
      <xdr:row>365</xdr:row>
      <xdr:rowOff>137996</xdr:rowOff>
    </xdr:from>
    <xdr:to>
      <xdr:col>14</xdr:col>
      <xdr:colOff>5842</xdr:colOff>
      <xdr:row>366</xdr:row>
      <xdr:rowOff>25017</xdr:rowOff>
    </xdr:to>
    <xdr:cxnSp macro="">
      <xdr:nvCxnSpPr>
        <xdr:cNvPr id="592" name="直線矢印コネクタ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CxnSpPr/>
      </xdr:nvCxnSpPr>
      <xdr:spPr>
        <a:xfrm flipV="1">
          <a:off x="3895217" y="61921512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173696</xdr:colOff>
      <xdr:row>365</xdr:row>
      <xdr:rowOff>137997</xdr:rowOff>
    </xdr:from>
    <xdr:to>
      <xdr:col>14</xdr:col>
      <xdr:colOff>173696</xdr:colOff>
      <xdr:row>366</xdr:row>
      <xdr:rowOff>25018</xdr:rowOff>
    </xdr:to>
    <xdr:cxnSp macro="">
      <xdr:nvCxnSpPr>
        <xdr:cNvPr id="593" name="直線矢印コネクタ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CxnSpPr/>
      </xdr:nvCxnSpPr>
      <xdr:spPr>
        <a:xfrm flipV="1">
          <a:off x="4063071" y="61921513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72885</xdr:colOff>
      <xdr:row>365</xdr:row>
      <xdr:rowOff>137996</xdr:rowOff>
    </xdr:from>
    <xdr:to>
      <xdr:col>15</xdr:col>
      <xdr:colOff>72885</xdr:colOff>
      <xdr:row>366</xdr:row>
      <xdr:rowOff>25017</xdr:rowOff>
    </xdr:to>
    <xdr:cxnSp macro="">
      <xdr:nvCxnSpPr>
        <xdr:cNvPr id="594" name="直線矢印コネクタ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CxnSpPr/>
      </xdr:nvCxnSpPr>
      <xdr:spPr>
        <a:xfrm flipV="1">
          <a:off x="4240073" y="61921512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71648</xdr:colOff>
      <xdr:row>363</xdr:row>
      <xdr:rowOff>240232</xdr:rowOff>
    </xdr:from>
    <xdr:to>
      <xdr:col>12</xdr:col>
      <xdr:colOff>278163</xdr:colOff>
      <xdr:row>365</xdr:row>
      <xdr:rowOff>16858</xdr:rowOff>
    </xdr:to>
    <xdr:cxnSp macro="">
      <xdr:nvCxnSpPr>
        <xdr:cNvPr id="595" name="直線コネクタ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CxnSpPr/>
      </xdr:nvCxnSpPr>
      <xdr:spPr>
        <a:xfrm flipH="1">
          <a:off x="3405398" y="61547498"/>
          <a:ext cx="206515" cy="25287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151725</xdr:colOff>
      <xdr:row>364</xdr:row>
      <xdr:rowOff>164370</xdr:rowOff>
    </xdr:from>
    <xdr:to>
      <xdr:col>13</xdr:col>
      <xdr:colOff>12644</xdr:colOff>
      <xdr:row>364</xdr:row>
      <xdr:rowOff>164370</xdr:rowOff>
    </xdr:to>
    <xdr:cxnSp macro="">
      <xdr:nvCxnSpPr>
        <xdr:cNvPr id="596" name="直線矢印コネクタ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CxnSpPr/>
      </xdr:nvCxnSpPr>
      <xdr:spPr>
        <a:xfrm>
          <a:off x="3485475" y="61709761"/>
          <a:ext cx="138732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71648</xdr:colOff>
      <xdr:row>365</xdr:row>
      <xdr:rowOff>16858</xdr:rowOff>
    </xdr:from>
    <xdr:to>
      <xdr:col>13</xdr:col>
      <xdr:colOff>12644</xdr:colOff>
      <xdr:row>365</xdr:row>
      <xdr:rowOff>21073</xdr:rowOff>
    </xdr:to>
    <xdr:cxnSp macro="">
      <xdr:nvCxnSpPr>
        <xdr:cNvPr id="597" name="直線矢印コネクタ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CxnSpPr/>
      </xdr:nvCxnSpPr>
      <xdr:spPr>
        <a:xfrm>
          <a:off x="3405398" y="61800374"/>
          <a:ext cx="218809" cy="4215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12643</xdr:colOff>
      <xdr:row>361</xdr:row>
      <xdr:rowOff>143297</xdr:rowOff>
    </xdr:from>
    <xdr:to>
      <xdr:col>12</xdr:col>
      <xdr:colOff>12643</xdr:colOff>
      <xdr:row>365</xdr:row>
      <xdr:rowOff>134867</xdr:rowOff>
    </xdr:to>
    <xdr:cxnSp macro="">
      <xdr:nvCxnSpPr>
        <xdr:cNvPr id="598" name="直線コネクタ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CxnSpPr/>
      </xdr:nvCxnSpPr>
      <xdr:spPr>
        <a:xfrm>
          <a:off x="3346393" y="60974313"/>
          <a:ext cx="0" cy="94407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8429</xdr:colOff>
      <xdr:row>361</xdr:row>
      <xdr:rowOff>147511</xdr:rowOff>
    </xdr:from>
    <xdr:to>
      <xdr:col>12</xdr:col>
      <xdr:colOff>185442</xdr:colOff>
      <xdr:row>361</xdr:row>
      <xdr:rowOff>147511</xdr:rowOff>
    </xdr:to>
    <xdr:cxnSp macro="">
      <xdr:nvCxnSpPr>
        <xdr:cNvPr id="599" name="直線矢印コネクタ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CxnSpPr/>
      </xdr:nvCxnSpPr>
      <xdr:spPr>
        <a:xfrm>
          <a:off x="3342179" y="60978527"/>
          <a:ext cx="17701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12643</xdr:colOff>
      <xdr:row>362</xdr:row>
      <xdr:rowOff>84292</xdr:rowOff>
    </xdr:from>
    <xdr:to>
      <xdr:col>12</xdr:col>
      <xdr:colOff>185442</xdr:colOff>
      <xdr:row>362</xdr:row>
      <xdr:rowOff>84292</xdr:rowOff>
    </xdr:to>
    <xdr:cxnSp macro="">
      <xdr:nvCxnSpPr>
        <xdr:cNvPr id="600" name="直線矢印コネクタ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CxnSpPr/>
      </xdr:nvCxnSpPr>
      <xdr:spPr>
        <a:xfrm>
          <a:off x="3346393" y="61153433"/>
          <a:ext cx="172799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12643</xdr:colOff>
      <xdr:row>363</xdr:row>
      <xdr:rowOff>8429</xdr:rowOff>
    </xdr:from>
    <xdr:to>
      <xdr:col>12</xdr:col>
      <xdr:colOff>189657</xdr:colOff>
      <xdr:row>363</xdr:row>
      <xdr:rowOff>8429</xdr:rowOff>
    </xdr:to>
    <xdr:cxnSp macro="">
      <xdr:nvCxnSpPr>
        <xdr:cNvPr id="601" name="直線矢印コネクタ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CxnSpPr/>
      </xdr:nvCxnSpPr>
      <xdr:spPr>
        <a:xfrm>
          <a:off x="3346393" y="61315695"/>
          <a:ext cx="177014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272646</xdr:colOff>
      <xdr:row>363</xdr:row>
      <xdr:rowOff>208557</xdr:rowOff>
    </xdr:from>
    <xdr:to>
      <xdr:col>15</xdr:col>
      <xdr:colOff>176388</xdr:colOff>
      <xdr:row>363</xdr:row>
      <xdr:rowOff>210768</xdr:rowOff>
    </xdr:to>
    <xdr:cxnSp macro="">
      <xdr:nvCxnSpPr>
        <xdr:cNvPr id="602" name="直線矢印コネクタ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CxnSpPr/>
      </xdr:nvCxnSpPr>
      <xdr:spPr>
        <a:xfrm flipV="1">
          <a:off x="4162021" y="61515823"/>
          <a:ext cx="181555" cy="2211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984</xdr:colOff>
      <xdr:row>364</xdr:row>
      <xdr:rowOff>129662</xdr:rowOff>
    </xdr:from>
    <xdr:to>
      <xdr:col>15</xdr:col>
      <xdr:colOff>168947</xdr:colOff>
      <xdr:row>364</xdr:row>
      <xdr:rowOff>129662</xdr:rowOff>
    </xdr:to>
    <xdr:cxnSp macro="">
      <xdr:nvCxnSpPr>
        <xdr:cNvPr id="603" name="直線矢印コネクタ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CxnSpPr/>
      </xdr:nvCxnSpPr>
      <xdr:spPr>
        <a:xfrm>
          <a:off x="4168172" y="61675053"/>
          <a:ext cx="16796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272646</xdr:colOff>
      <xdr:row>361</xdr:row>
      <xdr:rowOff>160193</xdr:rowOff>
    </xdr:from>
    <xdr:to>
      <xdr:col>14</xdr:col>
      <xdr:colOff>272646</xdr:colOff>
      <xdr:row>365</xdr:row>
      <xdr:rowOff>151763</xdr:rowOff>
    </xdr:to>
    <xdr:cxnSp macro="">
      <xdr:nvCxnSpPr>
        <xdr:cNvPr id="604" name="直線コネクタ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CxnSpPr/>
      </xdr:nvCxnSpPr>
      <xdr:spPr>
        <a:xfrm>
          <a:off x="4162021" y="60991209"/>
          <a:ext cx="0" cy="94407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268432</xdr:colOff>
      <xdr:row>361</xdr:row>
      <xdr:rowOff>164407</xdr:rowOff>
    </xdr:from>
    <xdr:to>
      <xdr:col>15</xdr:col>
      <xdr:colOff>168354</xdr:colOff>
      <xdr:row>361</xdr:row>
      <xdr:rowOff>164407</xdr:rowOff>
    </xdr:to>
    <xdr:cxnSp macro="">
      <xdr:nvCxnSpPr>
        <xdr:cNvPr id="605" name="直線矢印コネクタ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CxnSpPr/>
      </xdr:nvCxnSpPr>
      <xdr:spPr>
        <a:xfrm>
          <a:off x="4157807" y="60995423"/>
          <a:ext cx="177735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272646</xdr:colOff>
      <xdr:row>362</xdr:row>
      <xdr:rowOff>101188</xdr:rowOff>
    </xdr:from>
    <xdr:to>
      <xdr:col>15</xdr:col>
      <xdr:colOff>168354</xdr:colOff>
      <xdr:row>362</xdr:row>
      <xdr:rowOff>101188</xdr:rowOff>
    </xdr:to>
    <xdr:cxnSp macro="">
      <xdr:nvCxnSpPr>
        <xdr:cNvPr id="606" name="直線矢印コネクタ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CxnSpPr/>
      </xdr:nvCxnSpPr>
      <xdr:spPr>
        <a:xfrm>
          <a:off x="4162021" y="61170329"/>
          <a:ext cx="173521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272646</xdr:colOff>
      <xdr:row>363</xdr:row>
      <xdr:rowOff>25325</xdr:rowOff>
    </xdr:from>
    <xdr:to>
      <xdr:col>15</xdr:col>
      <xdr:colOff>172569</xdr:colOff>
      <xdr:row>363</xdr:row>
      <xdr:rowOff>25325</xdr:rowOff>
    </xdr:to>
    <xdr:cxnSp macro="">
      <xdr:nvCxnSpPr>
        <xdr:cNvPr id="607" name="直線矢印コネクタ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CxnSpPr/>
      </xdr:nvCxnSpPr>
      <xdr:spPr>
        <a:xfrm>
          <a:off x="4162021" y="61332591"/>
          <a:ext cx="177736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272761</xdr:colOff>
      <xdr:row>365</xdr:row>
      <xdr:rowOff>138545</xdr:rowOff>
    </xdr:from>
    <xdr:to>
      <xdr:col>15</xdr:col>
      <xdr:colOff>181841</xdr:colOff>
      <xdr:row>365</xdr:row>
      <xdr:rowOff>138545</xdr:rowOff>
    </xdr:to>
    <xdr:cxnSp macro="">
      <xdr:nvCxnSpPr>
        <xdr:cNvPr id="608" name="直線矢印コネクタ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CxnSpPr/>
      </xdr:nvCxnSpPr>
      <xdr:spPr>
        <a:xfrm>
          <a:off x="4162136" y="61922061"/>
          <a:ext cx="18689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272761</xdr:colOff>
      <xdr:row>365</xdr:row>
      <xdr:rowOff>21648</xdr:rowOff>
    </xdr:from>
    <xdr:to>
      <xdr:col>15</xdr:col>
      <xdr:colOff>177511</xdr:colOff>
      <xdr:row>365</xdr:row>
      <xdr:rowOff>25977</xdr:rowOff>
    </xdr:to>
    <xdr:cxnSp macro="">
      <xdr:nvCxnSpPr>
        <xdr:cNvPr id="609" name="直線矢印コネクタ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CxnSpPr/>
      </xdr:nvCxnSpPr>
      <xdr:spPr>
        <a:xfrm>
          <a:off x="4162136" y="61805164"/>
          <a:ext cx="182563" cy="4329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272098</xdr:colOff>
      <xdr:row>368</xdr:row>
      <xdr:rowOff>1278</xdr:rowOff>
    </xdr:from>
    <xdr:to>
      <xdr:col>13</xdr:col>
      <xdr:colOff>4311</xdr:colOff>
      <xdr:row>371</xdr:row>
      <xdr:rowOff>112644</xdr:rowOff>
    </xdr:to>
    <xdr:cxnSp macro="">
      <xdr:nvCxnSpPr>
        <xdr:cNvPr id="610" name="直線コネクタ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CxnSpPr/>
      </xdr:nvCxnSpPr>
      <xdr:spPr>
        <a:xfrm flipH="1">
          <a:off x="3605848" y="62499169"/>
          <a:ext cx="10026" cy="82574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256400</xdr:colOff>
      <xdr:row>371</xdr:row>
      <xdr:rowOff>112644</xdr:rowOff>
    </xdr:from>
    <xdr:to>
      <xdr:col>15</xdr:col>
      <xdr:colOff>170871</xdr:colOff>
      <xdr:row>371</xdr:row>
      <xdr:rowOff>122671</xdr:rowOff>
    </xdr:to>
    <xdr:cxnSp macro="">
      <xdr:nvCxnSpPr>
        <xdr:cNvPr id="611" name="直線コネクタ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CxnSpPr/>
      </xdr:nvCxnSpPr>
      <xdr:spPr>
        <a:xfrm>
          <a:off x="3590150" y="63324910"/>
          <a:ext cx="747909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165858</xdr:colOff>
      <xdr:row>368</xdr:row>
      <xdr:rowOff>16317</xdr:rowOff>
    </xdr:from>
    <xdr:to>
      <xdr:col>15</xdr:col>
      <xdr:colOff>165858</xdr:colOff>
      <xdr:row>371</xdr:row>
      <xdr:rowOff>127683</xdr:rowOff>
    </xdr:to>
    <xdr:cxnSp macro="">
      <xdr:nvCxnSpPr>
        <xdr:cNvPr id="612" name="直線コネクタ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CxnSpPr/>
      </xdr:nvCxnSpPr>
      <xdr:spPr>
        <a:xfrm>
          <a:off x="4333046" y="62514208"/>
          <a:ext cx="0" cy="82574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165857</xdr:colOff>
      <xdr:row>368</xdr:row>
      <xdr:rowOff>6290</xdr:rowOff>
    </xdr:from>
    <xdr:to>
      <xdr:col>12</xdr:col>
      <xdr:colOff>170870</xdr:colOff>
      <xdr:row>371</xdr:row>
      <xdr:rowOff>234173</xdr:rowOff>
    </xdr:to>
    <xdr:cxnSp macro="">
      <xdr:nvCxnSpPr>
        <xdr:cNvPr id="613" name="直線コネクタ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CxnSpPr/>
      </xdr:nvCxnSpPr>
      <xdr:spPr>
        <a:xfrm flipH="1">
          <a:off x="3499607" y="62504181"/>
          <a:ext cx="5013" cy="94225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4311</xdr:colOff>
      <xdr:row>368</xdr:row>
      <xdr:rowOff>6290</xdr:rowOff>
    </xdr:from>
    <xdr:to>
      <xdr:col>16</xdr:col>
      <xdr:colOff>9324</xdr:colOff>
      <xdr:row>371</xdr:row>
      <xdr:rowOff>234173</xdr:rowOff>
    </xdr:to>
    <xdr:cxnSp macro="">
      <xdr:nvCxnSpPr>
        <xdr:cNvPr id="614" name="直線コネクタ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CxnSpPr/>
      </xdr:nvCxnSpPr>
      <xdr:spPr>
        <a:xfrm flipH="1">
          <a:off x="4449311" y="62504181"/>
          <a:ext cx="5013" cy="94225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175883</xdr:colOff>
      <xdr:row>371</xdr:row>
      <xdr:rowOff>234174</xdr:rowOff>
    </xdr:from>
    <xdr:to>
      <xdr:col>16</xdr:col>
      <xdr:colOff>4311</xdr:colOff>
      <xdr:row>372</xdr:row>
      <xdr:rowOff>6076</xdr:rowOff>
    </xdr:to>
    <xdr:cxnSp macro="">
      <xdr:nvCxnSpPr>
        <xdr:cNvPr id="615" name="直線コネクタ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CxnSpPr/>
      </xdr:nvCxnSpPr>
      <xdr:spPr>
        <a:xfrm flipH="1" flipV="1">
          <a:off x="3509633" y="63446440"/>
          <a:ext cx="939678" cy="10027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161533</xdr:colOff>
      <xdr:row>368</xdr:row>
      <xdr:rowOff>7671</xdr:rowOff>
    </xdr:from>
    <xdr:to>
      <xdr:col>12</xdr:col>
      <xdr:colOff>273717</xdr:colOff>
      <xdr:row>368</xdr:row>
      <xdr:rowOff>7671</xdr:rowOff>
    </xdr:to>
    <xdr:cxnSp macro="">
      <xdr:nvCxnSpPr>
        <xdr:cNvPr id="616" name="直線コネクタ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CxnSpPr/>
      </xdr:nvCxnSpPr>
      <xdr:spPr>
        <a:xfrm>
          <a:off x="3495283" y="62505562"/>
          <a:ext cx="112184" cy="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162225</xdr:colOff>
      <xdr:row>368</xdr:row>
      <xdr:rowOff>16226</xdr:rowOff>
    </xdr:from>
    <xdr:to>
      <xdr:col>16</xdr:col>
      <xdr:colOff>10855</xdr:colOff>
      <xdr:row>368</xdr:row>
      <xdr:rowOff>16227</xdr:rowOff>
    </xdr:to>
    <xdr:cxnSp macro="">
      <xdr:nvCxnSpPr>
        <xdr:cNvPr id="617" name="直線コネクタ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CxnSpPr/>
      </xdr:nvCxnSpPr>
      <xdr:spPr>
        <a:xfrm>
          <a:off x="4329413" y="62514117"/>
          <a:ext cx="126442" cy="1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171117</xdr:colOff>
      <xdr:row>369</xdr:row>
      <xdr:rowOff>1278</xdr:rowOff>
    </xdr:from>
    <xdr:to>
      <xdr:col>12</xdr:col>
      <xdr:colOff>171117</xdr:colOff>
      <xdr:row>371</xdr:row>
      <xdr:rowOff>235965</xdr:rowOff>
    </xdr:to>
    <xdr:cxnSp macro="">
      <xdr:nvCxnSpPr>
        <xdr:cNvPr id="618" name="直線コネクタ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CxnSpPr/>
      </xdr:nvCxnSpPr>
      <xdr:spPr>
        <a:xfrm flipH="1">
          <a:off x="3227055" y="62737294"/>
          <a:ext cx="277812" cy="71093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168672</xdr:colOff>
      <xdr:row>371</xdr:row>
      <xdr:rowOff>229798</xdr:rowOff>
    </xdr:from>
    <xdr:to>
      <xdr:col>12</xdr:col>
      <xdr:colOff>176113</xdr:colOff>
      <xdr:row>371</xdr:row>
      <xdr:rowOff>229798</xdr:rowOff>
    </xdr:to>
    <xdr:cxnSp macro="">
      <xdr:nvCxnSpPr>
        <xdr:cNvPr id="619" name="直線コネクタ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CxnSpPr/>
      </xdr:nvCxnSpPr>
      <xdr:spPr>
        <a:xfrm flipH="1">
          <a:off x="3224610" y="63442064"/>
          <a:ext cx="285253" cy="0"/>
        </a:xfrm>
        <a:prstGeom prst="line">
          <a:avLst/>
        </a:prstGeom>
        <a:ln w="12700">
          <a:solidFill>
            <a:schemeClr val="tx1"/>
          </a:solidFill>
          <a:head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</xdr:colOff>
      <xdr:row>370</xdr:row>
      <xdr:rowOff>48364</xdr:rowOff>
    </xdr:from>
    <xdr:to>
      <xdr:col>12</xdr:col>
      <xdr:colOff>183554</xdr:colOff>
      <xdr:row>370</xdr:row>
      <xdr:rowOff>50575</xdr:rowOff>
    </xdr:to>
    <xdr:cxnSp macro="">
      <xdr:nvCxnSpPr>
        <xdr:cNvPr id="620" name="直線矢印コネクタ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CxnSpPr/>
      </xdr:nvCxnSpPr>
      <xdr:spPr>
        <a:xfrm flipV="1">
          <a:off x="3336471" y="63022505"/>
          <a:ext cx="180833" cy="2211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8150</xdr:colOff>
      <xdr:row>370</xdr:row>
      <xdr:rowOff>207594</xdr:rowOff>
    </xdr:from>
    <xdr:to>
      <xdr:col>12</xdr:col>
      <xdr:colOff>176113</xdr:colOff>
      <xdr:row>370</xdr:row>
      <xdr:rowOff>207594</xdr:rowOff>
    </xdr:to>
    <xdr:cxnSp macro="">
      <xdr:nvCxnSpPr>
        <xdr:cNvPr id="621" name="直線矢印コネクタ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CxnSpPr/>
      </xdr:nvCxnSpPr>
      <xdr:spPr>
        <a:xfrm>
          <a:off x="3341900" y="63181735"/>
          <a:ext cx="16796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228203</xdr:colOff>
      <xdr:row>371</xdr:row>
      <xdr:rowOff>108935</xdr:rowOff>
    </xdr:from>
    <xdr:to>
      <xdr:col>12</xdr:col>
      <xdr:colOff>176113</xdr:colOff>
      <xdr:row>371</xdr:row>
      <xdr:rowOff>108935</xdr:rowOff>
    </xdr:to>
    <xdr:cxnSp macro="">
      <xdr:nvCxnSpPr>
        <xdr:cNvPr id="622" name="直線矢印コネクタ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CxnSpPr/>
      </xdr:nvCxnSpPr>
      <xdr:spPr>
        <a:xfrm>
          <a:off x="3284141" y="63321201"/>
          <a:ext cx="225722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188109</xdr:colOff>
      <xdr:row>372</xdr:row>
      <xdr:rowOff>119845</xdr:rowOff>
    </xdr:from>
    <xdr:to>
      <xdr:col>16</xdr:col>
      <xdr:colOff>2873</xdr:colOff>
      <xdr:row>372</xdr:row>
      <xdr:rowOff>119845</xdr:rowOff>
    </xdr:to>
    <xdr:cxnSp macro="">
      <xdr:nvCxnSpPr>
        <xdr:cNvPr id="623" name="直線コネクタ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CxnSpPr/>
      </xdr:nvCxnSpPr>
      <xdr:spPr>
        <a:xfrm>
          <a:off x="3521859" y="63570236"/>
          <a:ext cx="926014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184633</xdr:colOff>
      <xdr:row>371</xdr:row>
      <xdr:rowOff>232824</xdr:rowOff>
    </xdr:from>
    <xdr:to>
      <xdr:col>12</xdr:col>
      <xdr:colOff>184633</xdr:colOff>
      <xdr:row>372</xdr:row>
      <xdr:rowOff>123322</xdr:rowOff>
    </xdr:to>
    <xdr:cxnSp macro="">
      <xdr:nvCxnSpPr>
        <xdr:cNvPr id="624" name="直線矢印コネクタ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CxnSpPr/>
      </xdr:nvCxnSpPr>
      <xdr:spPr>
        <a:xfrm flipV="1">
          <a:off x="3518383" y="63445090"/>
          <a:ext cx="0" cy="128623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277208</xdr:colOff>
      <xdr:row>371</xdr:row>
      <xdr:rowOff>229348</xdr:rowOff>
    </xdr:from>
    <xdr:to>
      <xdr:col>15</xdr:col>
      <xdr:colOff>277208</xdr:colOff>
      <xdr:row>372</xdr:row>
      <xdr:rowOff>123322</xdr:rowOff>
    </xdr:to>
    <xdr:cxnSp macro="">
      <xdr:nvCxnSpPr>
        <xdr:cNvPr id="625" name="直線矢印コネクタ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CxnSpPr/>
      </xdr:nvCxnSpPr>
      <xdr:spPr>
        <a:xfrm flipV="1">
          <a:off x="4444396" y="63441614"/>
          <a:ext cx="0" cy="132099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90773</xdr:colOff>
      <xdr:row>371</xdr:row>
      <xdr:rowOff>236301</xdr:rowOff>
    </xdr:from>
    <xdr:to>
      <xdr:col>13</xdr:col>
      <xdr:colOff>90773</xdr:colOff>
      <xdr:row>372</xdr:row>
      <xdr:rowOff>123322</xdr:rowOff>
    </xdr:to>
    <xdr:cxnSp macro="">
      <xdr:nvCxnSpPr>
        <xdr:cNvPr id="626" name="直線矢印コネクタ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CxnSpPr/>
      </xdr:nvCxnSpPr>
      <xdr:spPr>
        <a:xfrm flipV="1">
          <a:off x="3702336" y="63448567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273732</xdr:colOff>
      <xdr:row>371</xdr:row>
      <xdr:rowOff>232824</xdr:rowOff>
    </xdr:from>
    <xdr:to>
      <xdr:col>13</xdr:col>
      <xdr:colOff>273732</xdr:colOff>
      <xdr:row>372</xdr:row>
      <xdr:rowOff>119845</xdr:rowOff>
    </xdr:to>
    <xdr:cxnSp macro="">
      <xdr:nvCxnSpPr>
        <xdr:cNvPr id="627" name="直線矢印コネクタ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CxnSpPr/>
      </xdr:nvCxnSpPr>
      <xdr:spPr>
        <a:xfrm flipV="1">
          <a:off x="3885295" y="63445090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163774</xdr:colOff>
      <xdr:row>371</xdr:row>
      <xdr:rowOff>232825</xdr:rowOff>
    </xdr:from>
    <xdr:to>
      <xdr:col>14</xdr:col>
      <xdr:colOff>163774</xdr:colOff>
      <xdr:row>372</xdr:row>
      <xdr:rowOff>119846</xdr:rowOff>
    </xdr:to>
    <xdr:cxnSp macro="">
      <xdr:nvCxnSpPr>
        <xdr:cNvPr id="628" name="直線矢印コネクタ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CxnSpPr/>
      </xdr:nvCxnSpPr>
      <xdr:spPr>
        <a:xfrm flipV="1">
          <a:off x="4053149" y="63445091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62963</xdr:colOff>
      <xdr:row>371</xdr:row>
      <xdr:rowOff>232824</xdr:rowOff>
    </xdr:from>
    <xdr:to>
      <xdr:col>15</xdr:col>
      <xdr:colOff>62963</xdr:colOff>
      <xdr:row>372</xdr:row>
      <xdr:rowOff>119845</xdr:rowOff>
    </xdr:to>
    <xdr:cxnSp macro="">
      <xdr:nvCxnSpPr>
        <xdr:cNvPr id="629" name="直線矢印コネクタ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CxnSpPr/>
      </xdr:nvCxnSpPr>
      <xdr:spPr>
        <a:xfrm flipV="1">
          <a:off x="4230151" y="63445090"/>
          <a:ext cx="0" cy="125146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</xdr:colOff>
      <xdr:row>368</xdr:row>
      <xdr:rowOff>0</xdr:rowOff>
    </xdr:from>
    <xdr:to>
      <xdr:col>12</xdr:col>
      <xdr:colOff>2721</xdr:colOff>
      <xdr:row>371</xdr:row>
      <xdr:rowOff>229695</xdr:rowOff>
    </xdr:to>
    <xdr:cxnSp macro="">
      <xdr:nvCxnSpPr>
        <xdr:cNvPr id="630" name="直線コネクタ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CxnSpPr/>
      </xdr:nvCxnSpPr>
      <xdr:spPr>
        <a:xfrm>
          <a:off x="3336471" y="62497891"/>
          <a:ext cx="0" cy="94407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276319</xdr:colOff>
      <xdr:row>368</xdr:row>
      <xdr:rowOff>4214</xdr:rowOff>
    </xdr:from>
    <xdr:to>
      <xdr:col>12</xdr:col>
      <xdr:colOff>175520</xdr:colOff>
      <xdr:row>368</xdr:row>
      <xdr:rowOff>4214</xdr:rowOff>
    </xdr:to>
    <xdr:cxnSp macro="">
      <xdr:nvCxnSpPr>
        <xdr:cNvPr id="631" name="直線矢印コネクタ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CxnSpPr/>
      </xdr:nvCxnSpPr>
      <xdr:spPr>
        <a:xfrm>
          <a:off x="3332257" y="62502105"/>
          <a:ext cx="17701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</xdr:colOff>
      <xdr:row>368</xdr:row>
      <xdr:rowOff>179120</xdr:rowOff>
    </xdr:from>
    <xdr:to>
      <xdr:col>12</xdr:col>
      <xdr:colOff>175520</xdr:colOff>
      <xdr:row>368</xdr:row>
      <xdr:rowOff>179120</xdr:rowOff>
    </xdr:to>
    <xdr:cxnSp macro="">
      <xdr:nvCxnSpPr>
        <xdr:cNvPr id="632" name="直線矢印コネクタ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CxnSpPr/>
      </xdr:nvCxnSpPr>
      <xdr:spPr>
        <a:xfrm>
          <a:off x="3336471" y="62677011"/>
          <a:ext cx="172799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</xdr:colOff>
      <xdr:row>369</xdr:row>
      <xdr:rowOff>103257</xdr:rowOff>
    </xdr:from>
    <xdr:to>
      <xdr:col>12</xdr:col>
      <xdr:colOff>179735</xdr:colOff>
      <xdr:row>369</xdr:row>
      <xdr:rowOff>103257</xdr:rowOff>
    </xdr:to>
    <xdr:cxnSp macro="">
      <xdr:nvCxnSpPr>
        <xdr:cNvPr id="633" name="直線矢印コネクタ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CxnSpPr/>
      </xdr:nvCxnSpPr>
      <xdr:spPr>
        <a:xfrm>
          <a:off x="3336471" y="62839273"/>
          <a:ext cx="177014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262724</xdr:colOff>
      <xdr:row>370</xdr:row>
      <xdr:rowOff>65260</xdr:rowOff>
    </xdr:from>
    <xdr:to>
      <xdr:col>15</xdr:col>
      <xdr:colOff>166466</xdr:colOff>
      <xdr:row>370</xdr:row>
      <xdr:rowOff>67471</xdr:rowOff>
    </xdr:to>
    <xdr:cxnSp macro="">
      <xdr:nvCxnSpPr>
        <xdr:cNvPr id="634" name="直線矢印コネクタ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CxnSpPr/>
      </xdr:nvCxnSpPr>
      <xdr:spPr>
        <a:xfrm flipV="1">
          <a:off x="4152099" y="63039401"/>
          <a:ext cx="181555" cy="2211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268875</xdr:colOff>
      <xdr:row>370</xdr:row>
      <xdr:rowOff>224490</xdr:rowOff>
    </xdr:from>
    <xdr:to>
      <xdr:col>15</xdr:col>
      <xdr:colOff>159025</xdr:colOff>
      <xdr:row>370</xdr:row>
      <xdr:rowOff>224490</xdr:rowOff>
    </xdr:to>
    <xdr:cxnSp macro="">
      <xdr:nvCxnSpPr>
        <xdr:cNvPr id="635" name="直線矢印コネクタ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CxnSpPr/>
      </xdr:nvCxnSpPr>
      <xdr:spPr>
        <a:xfrm>
          <a:off x="4158250" y="63198631"/>
          <a:ext cx="16796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262724</xdr:colOff>
      <xdr:row>368</xdr:row>
      <xdr:rowOff>16896</xdr:rowOff>
    </xdr:from>
    <xdr:to>
      <xdr:col>14</xdr:col>
      <xdr:colOff>262724</xdr:colOff>
      <xdr:row>372</xdr:row>
      <xdr:rowOff>8466</xdr:rowOff>
    </xdr:to>
    <xdr:cxnSp macro="">
      <xdr:nvCxnSpPr>
        <xdr:cNvPr id="636" name="直線コネクタ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CxnSpPr/>
      </xdr:nvCxnSpPr>
      <xdr:spPr>
        <a:xfrm>
          <a:off x="4152099" y="62514787"/>
          <a:ext cx="0" cy="94407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258510</xdr:colOff>
      <xdr:row>368</xdr:row>
      <xdr:rowOff>21110</xdr:rowOff>
    </xdr:from>
    <xdr:to>
      <xdr:col>15</xdr:col>
      <xdr:colOff>158432</xdr:colOff>
      <xdr:row>368</xdr:row>
      <xdr:rowOff>21110</xdr:rowOff>
    </xdr:to>
    <xdr:cxnSp macro="">
      <xdr:nvCxnSpPr>
        <xdr:cNvPr id="637" name="直線矢印コネクタ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CxnSpPr/>
      </xdr:nvCxnSpPr>
      <xdr:spPr>
        <a:xfrm>
          <a:off x="4147885" y="62519001"/>
          <a:ext cx="177735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262724</xdr:colOff>
      <xdr:row>368</xdr:row>
      <xdr:rowOff>196016</xdr:rowOff>
    </xdr:from>
    <xdr:to>
      <xdr:col>15</xdr:col>
      <xdr:colOff>158432</xdr:colOff>
      <xdr:row>368</xdr:row>
      <xdr:rowOff>196016</xdr:rowOff>
    </xdr:to>
    <xdr:cxnSp macro="">
      <xdr:nvCxnSpPr>
        <xdr:cNvPr id="638" name="直線矢印コネクタ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CxnSpPr/>
      </xdr:nvCxnSpPr>
      <xdr:spPr>
        <a:xfrm>
          <a:off x="4152099" y="62693907"/>
          <a:ext cx="173521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262724</xdr:colOff>
      <xdr:row>369</xdr:row>
      <xdr:rowOff>120153</xdr:rowOff>
    </xdr:from>
    <xdr:to>
      <xdr:col>15</xdr:col>
      <xdr:colOff>162647</xdr:colOff>
      <xdr:row>369</xdr:row>
      <xdr:rowOff>120153</xdr:rowOff>
    </xdr:to>
    <xdr:cxnSp macro="">
      <xdr:nvCxnSpPr>
        <xdr:cNvPr id="639" name="直線矢印コネクタ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CxnSpPr/>
      </xdr:nvCxnSpPr>
      <xdr:spPr>
        <a:xfrm>
          <a:off x="4152099" y="62856169"/>
          <a:ext cx="177736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262839</xdr:colOff>
      <xdr:row>371</xdr:row>
      <xdr:rowOff>233373</xdr:rowOff>
    </xdr:from>
    <xdr:to>
      <xdr:col>15</xdr:col>
      <xdr:colOff>171919</xdr:colOff>
      <xdr:row>371</xdr:row>
      <xdr:rowOff>233373</xdr:rowOff>
    </xdr:to>
    <xdr:cxnSp macro="">
      <xdr:nvCxnSpPr>
        <xdr:cNvPr id="640" name="直線矢印コネクタ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CxnSpPr/>
      </xdr:nvCxnSpPr>
      <xdr:spPr>
        <a:xfrm>
          <a:off x="4152214" y="63445639"/>
          <a:ext cx="186893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262839</xdr:colOff>
      <xdr:row>371</xdr:row>
      <xdr:rowOff>116476</xdr:rowOff>
    </xdr:from>
    <xdr:to>
      <xdr:col>15</xdr:col>
      <xdr:colOff>167589</xdr:colOff>
      <xdr:row>371</xdr:row>
      <xdr:rowOff>120805</xdr:rowOff>
    </xdr:to>
    <xdr:cxnSp macro="">
      <xdr:nvCxnSpPr>
        <xdr:cNvPr id="641" name="直線矢印コネクタ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CxnSpPr/>
      </xdr:nvCxnSpPr>
      <xdr:spPr>
        <a:xfrm>
          <a:off x="4152214" y="63328742"/>
          <a:ext cx="182563" cy="4329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220265</xdr:colOff>
      <xdr:row>389</xdr:row>
      <xdr:rowOff>48475</xdr:rowOff>
    </xdr:from>
    <xdr:to>
      <xdr:col>5</xdr:col>
      <xdr:colOff>220265</xdr:colOff>
      <xdr:row>401</xdr:row>
      <xdr:rowOff>152797</xdr:rowOff>
    </xdr:to>
    <xdr:cxnSp macro="">
      <xdr:nvCxnSpPr>
        <xdr:cNvPr id="105" name="直線コネクタ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CxnSpPr/>
      </xdr:nvCxnSpPr>
      <xdr:spPr>
        <a:xfrm>
          <a:off x="1589484" y="72480147"/>
          <a:ext cx="0" cy="217600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59531</xdr:colOff>
      <xdr:row>389</xdr:row>
      <xdr:rowOff>53578</xdr:rowOff>
    </xdr:from>
    <xdr:to>
      <xdr:col>7</xdr:col>
      <xdr:colOff>59531</xdr:colOff>
      <xdr:row>399</xdr:row>
      <xdr:rowOff>101203</xdr:rowOff>
    </xdr:to>
    <xdr:cxnSp macro="">
      <xdr:nvCxnSpPr>
        <xdr:cNvPr id="642" name="直線コネクタ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CxnSpPr/>
      </xdr:nvCxnSpPr>
      <xdr:spPr>
        <a:xfrm>
          <a:off x="1976437" y="72485250"/>
          <a:ext cx="0" cy="177403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214312</xdr:colOff>
      <xdr:row>389</xdr:row>
      <xdr:rowOff>59531</xdr:rowOff>
    </xdr:from>
    <xdr:to>
      <xdr:col>14</xdr:col>
      <xdr:colOff>214312</xdr:colOff>
      <xdr:row>399</xdr:row>
      <xdr:rowOff>107156</xdr:rowOff>
    </xdr:to>
    <xdr:cxnSp macro="">
      <xdr:nvCxnSpPr>
        <xdr:cNvPr id="643" name="直線コネクタ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CxnSpPr/>
      </xdr:nvCxnSpPr>
      <xdr:spPr>
        <a:xfrm>
          <a:off x="4048125" y="72491203"/>
          <a:ext cx="0" cy="177403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214312</xdr:colOff>
      <xdr:row>389</xdr:row>
      <xdr:rowOff>53578</xdr:rowOff>
    </xdr:from>
    <xdr:to>
      <xdr:col>7</xdr:col>
      <xdr:colOff>53578</xdr:colOff>
      <xdr:row>389</xdr:row>
      <xdr:rowOff>53578</xdr:rowOff>
    </xdr:to>
    <xdr:cxnSp macro="">
      <xdr:nvCxnSpPr>
        <xdr:cNvPr id="109" name="直線コネクタ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CxnSpPr/>
      </xdr:nvCxnSpPr>
      <xdr:spPr>
        <a:xfrm>
          <a:off x="1583531" y="72485250"/>
          <a:ext cx="386953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53578</xdr:colOff>
      <xdr:row>389</xdr:row>
      <xdr:rowOff>59530</xdr:rowOff>
    </xdr:from>
    <xdr:to>
      <xdr:col>16</xdr:col>
      <xdr:colOff>53578</xdr:colOff>
      <xdr:row>401</xdr:row>
      <xdr:rowOff>163852</xdr:rowOff>
    </xdr:to>
    <xdr:cxnSp macro="">
      <xdr:nvCxnSpPr>
        <xdr:cNvPr id="644" name="直線コネクタ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CxnSpPr/>
      </xdr:nvCxnSpPr>
      <xdr:spPr>
        <a:xfrm>
          <a:off x="4435078" y="72491202"/>
          <a:ext cx="0" cy="217600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65485</xdr:colOff>
      <xdr:row>399</xdr:row>
      <xdr:rowOff>107156</xdr:rowOff>
    </xdr:from>
    <xdr:to>
      <xdr:col>14</xdr:col>
      <xdr:colOff>208359</xdr:colOff>
      <xdr:row>399</xdr:row>
      <xdr:rowOff>107156</xdr:rowOff>
    </xdr:to>
    <xdr:cxnSp macro="">
      <xdr:nvCxnSpPr>
        <xdr:cNvPr id="111" name="直線コネクタ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CxnSpPr/>
      </xdr:nvCxnSpPr>
      <xdr:spPr>
        <a:xfrm>
          <a:off x="1982391" y="74265234"/>
          <a:ext cx="2059781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226218</xdr:colOff>
      <xdr:row>401</xdr:row>
      <xdr:rowOff>154782</xdr:rowOff>
    </xdr:from>
    <xdr:to>
      <xdr:col>16</xdr:col>
      <xdr:colOff>54429</xdr:colOff>
      <xdr:row>401</xdr:row>
      <xdr:rowOff>154782</xdr:rowOff>
    </xdr:to>
    <xdr:cxnSp macro="">
      <xdr:nvCxnSpPr>
        <xdr:cNvPr id="113" name="直線コネクタ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CxnSpPr/>
      </xdr:nvCxnSpPr>
      <xdr:spPr>
        <a:xfrm>
          <a:off x="1609611" y="74635746"/>
          <a:ext cx="2871675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208358</xdr:colOff>
      <xdr:row>389</xdr:row>
      <xdr:rowOff>65484</xdr:rowOff>
    </xdr:from>
    <xdr:to>
      <xdr:col>16</xdr:col>
      <xdr:colOff>47624</xdr:colOff>
      <xdr:row>389</xdr:row>
      <xdr:rowOff>65484</xdr:rowOff>
    </xdr:to>
    <xdr:cxnSp macro="">
      <xdr:nvCxnSpPr>
        <xdr:cNvPr id="645" name="直線コネクタ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CxnSpPr/>
      </xdr:nvCxnSpPr>
      <xdr:spPr>
        <a:xfrm>
          <a:off x="4042171" y="72497156"/>
          <a:ext cx="386953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9072</xdr:colOff>
      <xdr:row>401</xdr:row>
      <xdr:rowOff>158750</xdr:rowOff>
    </xdr:from>
    <xdr:to>
      <xdr:col>6</xdr:col>
      <xdr:colOff>9072</xdr:colOff>
      <xdr:row>405</xdr:row>
      <xdr:rowOff>77107</xdr:rowOff>
    </xdr:to>
    <xdr:cxnSp macro="">
      <xdr:nvCxnSpPr>
        <xdr:cNvPr id="648" name="直線コネクタ 64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CxnSpPr/>
      </xdr:nvCxnSpPr>
      <xdr:spPr>
        <a:xfrm>
          <a:off x="1669143" y="74639714"/>
          <a:ext cx="0" cy="60778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40821</xdr:colOff>
      <xdr:row>401</xdr:row>
      <xdr:rowOff>154215</xdr:rowOff>
    </xdr:from>
    <xdr:to>
      <xdr:col>7</xdr:col>
      <xdr:colOff>40821</xdr:colOff>
      <xdr:row>405</xdr:row>
      <xdr:rowOff>72572</xdr:rowOff>
    </xdr:to>
    <xdr:cxnSp macro="">
      <xdr:nvCxnSpPr>
        <xdr:cNvPr id="649" name="直線コネクタ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CxnSpPr/>
      </xdr:nvCxnSpPr>
      <xdr:spPr>
        <a:xfrm>
          <a:off x="1977571" y="74635179"/>
          <a:ext cx="0" cy="60778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235857</xdr:colOff>
      <xdr:row>401</xdr:row>
      <xdr:rowOff>154214</xdr:rowOff>
    </xdr:from>
    <xdr:to>
      <xdr:col>14</xdr:col>
      <xdr:colOff>235857</xdr:colOff>
      <xdr:row>405</xdr:row>
      <xdr:rowOff>72571</xdr:rowOff>
    </xdr:to>
    <xdr:cxnSp macro="">
      <xdr:nvCxnSpPr>
        <xdr:cNvPr id="651" name="直線コネクタ 65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CxnSpPr/>
      </xdr:nvCxnSpPr>
      <xdr:spPr>
        <a:xfrm>
          <a:off x="4109357" y="74635178"/>
          <a:ext cx="0" cy="60778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13607</xdr:colOff>
      <xdr:row>401</xdr:row>
      <xdr:rowOff>158751</xdr:rowOff>
    </xdr:from>
    <xdr:to>
      <xdr:col>16</xdr:col>
      <xdr:colOff>13607</xdr:colOff>
      <xdr:row>405</xdr:row>
      <xdr:rowOff>77108</xdr:rowOff>
    </xdr:to>
    <xdr:cxnSp macro="">
      <xdr:nvCxnSpPr>
        <xdr:cNvPr id="653" name="直線コネクタ 65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CxnSpPr/>
      </xdr:nvCxnSpPr>
      <xdr:spPr>
        <a:xfrm>
          <a:off x="4440464" y="74639715"/>
          <a:ext cx="0" cy="60778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51209</xdr:colOff>
      <xdr:row>403</xdr:row>
      <xdr:rowOff>112661</xdr:rowOff>
    </xdr:from>
    <xdr:to>
      <xdr:col>17</xdr:col>
      <xdr:colOff>245807</xdr:colOff>
      <xdr:row>403</xdr:row>
      <xdr:rowOff>112661</xdr:rowOff>
    </xdr:to>
    <xdr:cxnSp macro="">
      <xdr:nvCxnSpPr>
        <xdr:cNvPr id="655" name="直線矢印コネクタ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CxnSpPr/>
      </xdr:nvCxnSpPr>
      <xdr:spPr>
        <a:xfrm flipH="1">
          <a:off x="1986935" y="75114355"/>
          <a:ext cx="2959920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4860</xdr:colOff>
      <xdr:row>403</xdr:row>
      <xdr:rowOff>111773</xdr:rowOff>
    </xdr:from>
    <xdr:to>
      <xdr:col>17</xdr:col>
      <xdr:colOff>233266</xdr:colOff>
      <xdr:row>403</xdr:row>
      <xdr:rowOff>111773</xdr:rowOff>
    </xdr:to>
    <xdr:cxnSp macro="">
      <xdr:nvCxnSpPr>
        <xdr:cNvPr id="657" name="直線矢印コネクタ 65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CxnSpPr/>
      </xdr:nvCxnSpPr>
      <xdr:spPr>
        <a:xfrm flipH="1">
          <a:off x="4436901" y="74207526"/>
          <a:ext cx="505408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400</xdr:row>
      <xdr:rowOff>136071</xdr:rowOff>
    </xdr:from>
    <xdr:to>
      <xdr:col>10</xdr:col>
      <xdr:colOff>265697</xdr:colOff>
      <xdr:row>400</xdr:row>
      <xdr:rowOff>136071</xdr:rowOff>
    </xdr:to>
    <xdr:cxnSp macro="">
      <xdr:nvCxnSpPr>
        <xdr:cNvPr id="659" name="直線コネクタ 65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CxnSpPr/>
      </xdr:nvCxnSpPr>
      <xdr:spPr>
        <a:xfrm>
          <a:off x="1800133" y="74030018"/>
          <a:ext cx="1222801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400</xdr:row>
      <xdr:rowOff>135356</xdr:rowOff>
    </xdr:from>
    <xdr:to>
      <xdr:col>15</xdr:col>
      <xdr:colOff>128427</xdr:colOff>
      <xdr:row>400</xdr:row>
      <xdr:rowOff>135356</xdr:rowOff>
    </xdr:to>
    <xdr:cxnSp macro="">
      <xdr:nvCxnSpPr>
        <xdr:cNvPr id="667" name="直線コネクタ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CxnSpPr/>
      </xdr:nvCxnSpPr>
      <xdr:spPr>
        <a:xfrm>
          <a:off x="3048281" y="74114640"/>
          <a:ext cx="1254022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400</xdr:row>
      <xdr:rowOff>163872</xdr:rowOff>
    </xdr:from>
    <xdr:to>
      <xdr:col>6</xdr:col>
      <xdr:colOff>240801</xdr:colOff>
      <xdr:row>401</xdr:row>
      <xdr:rowOff>149832</xdr:rowOff>
    </xdr:to>
    <xdr:sp macro="" textlink="">
      <xdr:nvSpPr>
        <xdr:cNvPr id="668" name="二等辺三角形 66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/>
      </xdr:nvSpPr>
      <xdr:spPr>
        <a:xfrm>
          <a:off x="1710520" y="74143156"/>
          <a:ext cx="199832" cy="157196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400</xdr:row>
      <xdr:rowOff>165885</xdr:rowOff>
    </xdr:from>
    <xdr:to>
      <xdr:col>15</xdr:col>
      <xdr:colOff>237291</xdr:colOff>
      <xdr:row>401</xdr:row>
      <xdr:rowOff>151845</xdr:rowOff>
    </xdr:to>
    <xdr:sp macro="" textlink="">
      <xdr:nvSpPr>
        <xdr:cNvPr id="669" name="二等辺三角形 66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/>
      </xdr:nvSpPr>
      <xdr:spPr>
        <a:xfrm>
          <a:off x="4211335" y="74145169"/>
          <a:ext cx="199832" cy="157196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396</xdr:row>
      <xdr:rowOff>149831</xdr:rowOff>
    </xdr:from>
    <xdr:to>
      <xdr:col>6</xdr:col>
      <xdr:colOff>140885</xdr:colOff>
      <xdr:row>400</xdr:row>
      <xdr:rowOff>163872</xdr:rowOff>
    </xdr:to>
    <xdr:cxnSp macro="">
      <xdr:nvCxnSpPr>
        <xdr:cNvPr id="671" name="直線コネクタ 67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CxnSpPr>
          <a:stCxn id="668" idx="0"/>
        </xdr:cNvCxnSpPr>
      </xdr:nvCxnSpPr>
      <xdr:spPr>
        <a:xfrm flipV="1">
          <a:off x="1810436" y="73444171"/>
          <a:ext cx="0" cy="698985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391</xdr:row>
      <xdr:rowOff>149832</xdr:rowOff>
    </xdr:from>
    <xdr:to>
      <xdr:col>6</xdr:col>
      <xdr:colOff>139129</xdr:colOff>
      <xdr:row>396</xdr:row>
      <xdr:rowOff>153172</xdr:rowOff>
    </xdr:to>
    <xdr:cxnSp macro="">
      <xdr:nvCxnSpPr>
        <xdr:cNvPr id="676" name="直線コネクタ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CxnSpPr/>
      </xdr:nvCxnSpPr>
      <xdr:spPr>
        <a:xfrm flipV="1">
          <a:off x="1808680" y="72587992"/>
          <a:ext cx="0" cy="859520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389</xdr:row>
      <xdr:rowOff>58863</xdr:rowOff>
    </xdr:from>
    <xdr:to>
      <xdr:col>6</xdr:col>
      <xdr:colOff>139129</xdr:colOff>
      <xdr:row>391</xdr:row>
      <xdr:rowOff>144480</xdr:rowOff>
    </xdr:to>
    <xdr:cxnSp macro="">
      <xdr:nvCxnSpPr>
        <xdr:cNvPr id="680" name="直線コネクタ 67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CxnSpPr/>
      </xdr:nvCxnSpPr>
      <xdr:spPr>
        <a:xfrm flipV="1">
          <a:off x="1808680" y="72154551"/>
          <a:ext cx="0" cy="428089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396</xdr:row>
      <xdr:rowOff>149830</xdr:rowOff>
    </xdr:from>
    <xdr:to>
      <xdr:col>15</xdr:col>
      <xdr:colOff>130184</xdr:colOff>
      <xdr:row>400</xdr:row>
      <xdr:rowOff>163871</xdr:rowOff>
    </xdr:to>
    <xdr:cxnSp macro="">
      <xdr:nvCxnSpPr>
        <xdr:cNvPr id="681" name="直線コネクタ 68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CxnSpPr/>
      </xdr:nvCxnSpPr>
      <xdr:spPr>
        <a:xfrm flipV="1">
          <a:off x="4304060" y="73444170"/>
          <a:ext cx="0" cy="698985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391</xdr:row>
      <xdr:rowOff>149831</xdr:rowOff>
    </xdr:from>
    <xdr:to>
      <xdr:col>15</xdr:col>
      <xdr:colOff>128428</xdr:colOff>
      <xdr:row>396</xdr:row>
      <xdr:rowOff>153171</xdr:rowOff>
    </xdr:to>
    <xdr:cxnSp macro="">
      <xdr:nvCxnSpPr>
        <xdr:cNvPr id="682" name="直線コネクタ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CxnSpPr/>
      </xdr:nvCxnSpPr>
      <xdr:spPr>
        <a:xfrm flipV="1">
          <a:off x="4302304" y="72587991"/>
          <a:ext cx="0" cy="859520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389</xdr:row>
      <xdr:rowOff>58862</xdr:rowOff>
    </xdr:from>
    <xdr:to>
      <xdr:col>15</xdr:col>
      <xdr:colOff>128428</xdr:colOff>
      <xdr:row>391</xdr:row>
      <xdr:rowOff>144479</xdr:rowOff>
    </xdr:to>
    <xdr:cxnSp macro="">
      <xdr:nvCxnSpPr>
        <xdr:cNvPr id="683" name="直線コネクタ 68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CxnSpPr/>
      </xdr:nvCxnSpPr>
      <xdr:spPr>
        <a:xfrm flipV="1">
          <a:off x="4302304" y="72154550"/>
          <a:ext cx="0" cy="428089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116632</xdr:colOff>
      <xdr:row>400</xdr:row>
      <xdr:rowOff>87474</xdr:rowOff>
    </xdr:from>
    <xdr:to>
      <xdr:col>10</xdr:col>
      <xdr:colOff>155510</xdr:colOff>
      <xdr:row>402</xdr:row>
      <xdr:rowOff>77755</xdr:rowOff>
    </xdr:to>
    <xdr:sp macro="" textlink="">
      <xdr:nvSpPr>
        <xdr:cNvPr id="685" name="テキスト ボックス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>
          <a:off x="2021632" y="75276658"/>
          <a:ext cx="855307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要素</a:t>
          </a:r>
          <a:r>
            <a:rPr kumimoji="1" lang="en-US" altLang="ja-JP" sz="1100"/>
            <a:t>1</a:t>
          </a:r>
          <a:endParaRPr kumimoji="1" lang="ja-JP" altLang="en-US" sz="1100"/>
        </a:p>
      </xdr:txBody>
    </xdr:sp>
    <xdr:clientData/>
  </xdr:twoCellAnchor>
  <xdr:twoCellAnchor>
    <xdr:from>
      <xdr:col>11</xdr:col>
      <xdr:colOff>165230</xdr:colOff>
      <xdr:row>400</xdr:row>
      <xdr:rowOff>87474</xdr:rowOff>
    </xdr:from>
    <xdr:to>
      <xdr:col>14</xdr:col>
      <xdr:colOff>204108</xdr:colOff>
      <xdr:row>402</xdr:row>
      <xdr:rowOff>77755</xdr:rowOff>
    </xdr:to>
    <xdr:sp macro="" textlink="">
      <xdr:nvSpPr>
        <xdr:cNvPr id="690" name="テキスト ボックス 68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>
          <a:off x="3158801" y="75276658"/>
          <a:ext cx="855307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要素</a:t>
          </a:r>
          <a:r>
            <a:rPr kumimoji="1" lang="en-US" altLang="ja-JP" sz="1100"/>
            <a:t>2</a:t>
          </a:r>
          <a:endParaRPr kumimoji="1" lang="ja-JP" altLang="en-US" sz="1100"/>
        </a:p>
      </xdr:txBody>
    </xdr:sp>
    <xdr:clientData/>
  </xdr:twoCellAnchor>
  <xdr:twoCellAnchor>
    <xdr:from>
      <xdr:col>5</xdr:col>
      <xdr:colOff>140931</xdr:colOff>
      <xdr:row>396</xdr:row>
      <xdr:rowOff>53457</xdr:rowOff>
    </xdr:from>
    <xdr:to>
      <xdr:col>6</xdr:col>
      <xdr:colOff>208967</xdr:colOff>
      <xdr:row>401</xdr:row>
      <xdr:rowOff>34019</xdr:rowOff>
    </xdr:to>
    <xdr:sp macro="" textlink="">
      <xdr:nvSpPr>
        <xdr:cNvPr id="691" name="テキスト ボックス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 rot="16200000">
          <a:off x="1244081" y="74800409"/>
          <a:ext cx="855307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要素</a:t>
          </a:r>
          <a:r>
            <a:rPr kumimoji="1" lang="en-US" altLang="ja-JP" sz="1100"/>
            <a:t>3</a:t>
          </a:r>
          <a:endParaRPr kumimoji="1" lang="ja-JP" altLang="en-US" sz="1100"/>
        </a:p>
      </xdr:txBody>
    </xdr:sp>
    <xdr:clientData/>
  </xdr:twoCellAnchor>
  <xdr:twoCellAnchor>
    <xdr:from>
      <xdr:col>5</xdr:col>
      <xdr:colOff>150651</xdr:colOff>
      <xdr:row>391</xdr:row>
      <xdr:rowOff>102053</xdr:rowOff>
    </xdr:from>
    <xdr:to>
      <xdr:col>6</xdr:col>
      <xdr:colOff>218687</xdr:colOff>
      <xdr:row>396</xdr:row>
      <xdr:rowOff>82615</xdr:rowOff>
    </xdr:to>
    <xdr:sp macro="" textlink="">
      <xdr:nvSpPr>
        <xdr:cNvPr id="692" name="テキスト ボックス 69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 rot="16200000">
          <a:off x="1253801" y="73974260"/>
          <a:ext cx="855307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要素</a:t>
          </a:r>
          <a:r>
            <a:rPr kumimoji="1" lang="en-US" altLang="ja-JP" sz="1100"/>
            <a:t>4</a:t>
          </a:r>
          <a:endParaRPr kumimoji="1" lang="ja-JP" altLang="en-US" sz="1100"/>
        </a:p>
      </xdr:txBody>
    </xdr:sp>
    <xdr:clientData/>
  </xdr:twoCellAnchor>
  <xdr:twoCellAnchor>
    <xdr:from>
      <xdr:col>5</xdr:col>
      <xdr:colOff>150650</xdr:colOff>
      <xdr:row>387</xdr:row>
      <xdr:rowOff>170089</xdr:rowOff>
    </xdr:from>
    <xdr:to>
      <xdr:col>6</xdr:col>
      <xdr:colOff>218686</xdr:colOff>
      <xdr:row>392</xdr:row>
      <xdr:rowOff>150651</xdr:rowOff>
    </xdr:to>
    <xdr:sp macro="" textlink="">
      <xdr:nvSpPr>
        <xdr:cNvPr id="693" name="テキスト ボックス 69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 rot="16200000">
          <a:off x="1253800" y="73342500"/>
          <a:ext cx="855307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要素</a:t>
          </a:r>
          <a:r>
            <a:rPr kumimoji="1" lang="en-US" altLang="ja-JP" sz="1100"/>
            <a:t>5</a:t>
          </a:r>
          <a:endParaRPr kumimoji="1" lang="ja-JP" altLang="en-US" sz="1100"/>
        </a:p>
      </xdr:txBody>
    </xdr:sp>
    <xdr:clientData/>
  </xdr:twoCellAnchor>
  <xdr:twoCellAnchor>
    <xdr:from>
      <xdr:col>15</xdr:col>
      <xdr:colOff>72896</xdr:colOff>
      <xdr:row>396</xdr:row>
      <xdr:rowOff>34018</xdr:rowOff>
    </xdr:from>
    <xdr:to>
      <xdr:col>16</xdr:col>
      <xdr:colOff>140932</xdr:colOff>
      <xdr:row>401</xdr:row>
      <xdr:rowOff>14580</xdr:rowOff>
    </xdr:to>
    <xdr:sp macro="" textlink="">
      <xdr:nvSpPr>
        <xdr:cNvPr id="694" name="テキスト ボックス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 rot="5400000">
          <a:off x="3897475" y="74780970"/>
          <a:ext cx="855307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要素</a:t>
          </a:r>
          <a:r>
            <a:rPr kumimoji="1" lang="en-US" altLang="ja-JP" sz="1100"/>
            <a:t>6</a:t>
          </a:r>
          <a:endParaRPr kumimoji="1" lang="ja-JP" altLang="en-US" sz="1100"/>
        </a:p>
      </xdr:txBody>
    </xdr:sp>
    <xdr:clientData/>
  </xdr:twoCellAnchor>
  <xdr:twoCellAnchor>
    <xdr:from>
      <xdr:col>15</xdr:col>
      <xdr:colOff>63177</xdr:colOff>
      <xdr:row>391</xdr:row>
      <xdr:rowOff>150650</xdr:rowOff>
    </xdr:from>
    <xdr:to>
      <xdr:col>16</xdr:col>
      <xdr:colOff>131213</xdr:colOff>
      <xdr:row>396</xdr:row>
      <xdr:rowOff>131212</xdr:rowOff>
    </xdr:to>
    <xdr:sp macro="" textlink="">
      <xdr:nvSpPr>
        <xdr:cNvPr id="695" name="テキスト ボックス 69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 rot="5400000">
          <a:off x="3887756" y="74022857"/>
          <a:ext cx="855307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要素</a:t>
          </a:r>
          <a:r>
            <a:rPr kumimoji="1" lang="en-US" altLang="ja-JP" sz="1100"/>
            <a:t>7</a:t>
          </a:r>
          <a:endParaRPr kumimoji="1" lang="ja-JP" altLang="en-US" sz="1100"/>
        </a:p>
      </xdr:txBody>
    </xdr:sp>
    <xdr:clientData/>
  </xdr:twoCellAnchor>
  <xdr:twoCellAnchor>
    <xdr:from>
      <xdr:col>15</xdr:col>
      <xdr:colOff>72895</xdr:colOff>
      <xdr:row>388</xdr:row>
      <xdr:rowOff>24298</xdr:rowOff>
    </xdr:from>
    <xdr:to>
      <xdr:col>16</xdr:col>
      <xdr:colOff>140931</xdr:colOff>
      <xdr:row>393</xdr:row>
      <xdr:rowOff>4860</xdr:rowOff>
    </xdr:to>
    <xdr:sp macro="" textlink="">
      <xdr:nvSpPr>
        <xdr:cNvPr id="696" name="テキスト ボックス 69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 rot="5400000">
          <a:off x="3897474" y="73371658"/>
          <a:ext cx="855307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要素</a:t>
          </a:r>
          <a:r>
            <a:rPr kumimoji="1" lang="en-US" altLang="ja-JP" sz="1100"/>
            <a:t>8</a:t>
          </a:r>
          <a:endParaRPr kumimoji="1" lang="ja-JP" altLang="en-US" sz="1100"/>
        </a:p>
      </xdr:txBody>
    </xdr:sp>
    <xdr:clientData/>
  </xdr:twoCellAnchor>
  <xdr:twoCellAnchor>
    <xdr:from>
      <xdr:col>4</xdr:col>
      <xdr:colOff>252704</xdr:colOff>
      <xdr:row>399</xdr:row>
      <xdr:rowOff>106913</xdr:rowOff>
    </xdr:from>
    <xdr:to>
      <xdr:col>7</xdr:col>
      <xdr:colOff>87474</xdr:colOff>
      <xdr:row>401</xdr:row>
      <xdr:rowOff>97194</xdr:rowOff>
    </xdr:to>
    <xdr:sp macro="" textlink="">
      <xdr:nvSpPr>
        <xdr:cNvPr id="697" name="テキスト ボックス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>
          <a:off x="1341275" y="75121148"/>
          <a:ext cx="651199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①</a:t>
          </a:r>
        </a:p>
      </xdr:txBody>
    </xdr:sp>
    <xdr:clientData/>
  </xdr:twoCellAnchor>
  <xdr:twoCellAnchor>
    <xdr:from>
      <xdr:col>9</xdr:col>
      <xdr:colOff>145791</xdr:colOff>
      <xdr:row>399</xdr:row>
      <xdr:rowOff>48596</xdr:rowOff>
    </xdr:from>
    <xdr:to>
      <xdr:col>11</xdr:col>
      <xdr:colOff>252705</xdr:colOff>
      <xdr:row>401</xdr:row>
      <xdr:rowOff>38877</xdr:rowOff>
    </xdr:to>
    <xdr:sp macro="" textlink="">
      <xdr:nvSpPr>
        <xdr:cNvPr id="698" name="テキスト ボックス 69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>
          <a:off x="2595077" y="75062831"/>
          <a:ext cx="651199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②</a:t>
          </a:r>
        </a:p>
      </xdr:txBody>
    </xdr:sp>
    <xdr:clientData/>
  </xdr:twoCellAnchor>
  <xdr:twoCellAnchor>
    <xdr:from>
      <xdr:col>13</xdr:col>
      <xdr:colOff>223546</xdr:colOff>
      <xdr:row>399</xdr:row>
      <xdr:rowOff>48597</xdr:rowOff>
    </xdr:from>
    <xdr:to>
      <xdr:col>16</xdr:col>
      <xdr:colOff>58316</xdr:colOff>
      <xdr:row>401</xdr:row>
      <xdr:rowOff>38878</xdr:rowOff>
    </xdr:to>
    <xdr:sp macro="" textlink="">
      <xdr:nvSpPr>
        <xdr:cNvPr id="699" name="テキスト ボックス 69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>
          <a:off x="3761403" y="75062832"/>
          <a:ext cx="651199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③</a:t>
          </a:r>
        </a:p>
      </xdr:txBody>
    </xdr:sp>
    <xdr:clientData/>
  </xdr:twoCellAnchor>
  <xdr:twoCellAnchor>
    <xdr:from>
      <xdr:col>5</xdr:col>
      <xdr:colOff>184669</xdr:colOff>
      <xdr:row>395</xdr:row>
      <xdr:rowOff>48597</xdr:rowOff>
    </xdr:from>
    <xdr:to>
      <xdr:col>8</xdr:col>
      <xdr:colOff>19439</xdr:colOff>
      <xdr:row>397</xdr:row>
      <xdr:rowOff>38878</xdr:rowOff>
    </xdr:to>
    <xdr:sp macro="" textlink="">
      <xdr:nvSpPr>
        <xdr:cNvPr id="700" name="テキスト ボックス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>
          <a:off x="1545383" y="74363036"/>
          <a:ext cx="651199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④</a:t>
          </a:r>
        </a:p>
      </xdr:txBody>
    </xdr:sp>
    <xdr:clientData/>
  </xdr:twoCellAnchor>
  <xdr:twoCellAnchor>
    <xdr:from>
      <xdr:col>5</xdr:col>
      <xdr:colOff>184668</xdr:colOff>
      <xdr:row>390</xdr:row>
      <xdr:rowOff>48597</xdr:rowOff>
    </xdr:from>
    <xdr:to>
      <xdr:col>8</xdr:col>
      <xdr:colOff>19438</xdr:colOff>
      <xdr:row>392</xdr:row>
      <xdr:rowOff>38878</xdr:rowOff>
    </xdr:to>
    <xdr:sp macro="" textlink="">
      <xdr:nvSpPr>
        <xdr:cNvPr id="701" name="テキスト ボックス 7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>
          <a:off x="1545382" y="73488291"/>
          <a:ext cx="651199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⑤</a:t>
          </a:r>
        </a:p>
      </xdr:txBody>
    </xdr:sp>
    <xdr:clientData/>
  </xdr:twoCellAnchor>
  <xdr:twoCellAnchor>
    <xdr:from>
      <xdr:col>5</xdr:col>
      <xdr:colOff>58316</xdr:colOff>
      <xdr:row>387</xdr:row>
      <xdr:rowOff>155510</xdr:rowOff>
    </xdr:from>
    <xdr:to>
      <xdr:col>7</xdr:col>
      <xdr:colOff>165229</xdr:colOff>
      <xdr:row>389</xdr:row>
      <xdr:rowOff>145791</xdr:rowOff>
    </xdr:to>
    <xdr:sp macro="" textlink="">
      <xdr:nvSpPr>
        <xdr:cNvPr id="702" name="テキスト ボックス 70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>
          <a:off x="1419030" y="73070357"/>
          <a:ext cx="651199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⑥</a:t>
          </a:r>
        </a:p>
      </xdr:txBody>
    </xdr:sp>
    <xdr:clientData/>
  </xdr:twoCellAnchor>
  <xdr:twoCellAnchor>
    <xdr:from>
      <xdr:col>14</xdr:col>
      <xdr:colOff>204107</xdr:colOff>
      <xdr:row>395</xdr:row>
      <xdr:rowOff>77754</xdr:rowOff>
    </xdr:from>
    <xdr:to>
      <xdr:col>17</xdr:col>
      <xdr:colOff>38877</xdr:colOff>
      <xdr:row>397</xdr:row>
      <xdr:rowOff>68035</xdr:rowOff>
    </xdr:to>
    <xdr:sp macro="" textlink="">
      <xdr:nvSpPr>
        <xdr:cNvPr id="703" name="テキスト ボックス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>
          <a:off x="4014107" y="74392193"/>
          <a:ext cx="651199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⑦</a:t>
          </a:r>
        </a:p>
      </xdr:txBody>
    </xdr:sp>
    <xdr:clientData/>
  </xdr:twoCellAnchor>
  <xdr:twoCellAnchor>
    <xdr:from>
      <xdr:col>13</xdr:col>
      <xdr:colOff>242984</xdr:colOff>
      <xdr:row>390</xdr:row>
      <xdr:rowOff>77755</xdr:rowOff>
    </xdr:from>
    <xdr:to>
      <xdr:col>16</xdr:col>
      <xdr:colOff>77754</xdr:colOff>
      <xdr:row>392</xdr:row>
      <xdr:rowOff>68036</xdr:rowOff>
    </xdr:to>
    <xdr:sp macro="" textlink="">
      <xdr:nvSpPr>
        <xdr:cNvPr id="705" name="テキスト ボックス 70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>
          <a:off x="3780841" y="73517449"/>
          <a:ext cx="651199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⑧</a:t>
          </a:r>
        </a:p>
      </xdr:txBody>
    </xdr:sp>
    <xdr:clientData/>
  </xdr:twoCellAnchor>
  <xdr:twoCellAnchor>
    <xdr:from>
      <xdr:col>14</xdr:col>
      <xdr:colOff>87474</xdr:colOff>
      <xdr:row>387</xdr:row>
      <xdr:rowOff>155511</xdr:rowOff>
    </xdr:from>
    <xdr:to>
      <xdr:col>16</xdr:col>
      <xdr:colOff>194387</xdr:colOff>
      <xdr:row>389</xdr:row>
      <xdr:rowOff>145792</xdr:rowOff>
    </xdr:to>
    <xdr:sp macro="" textlink="">
      <xdr:nvSpPr>
        <xdr:cNvPr id="706" name="テキスト ボックス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>
          <a:off x="3897474" y="73070358"/>
          <a:ext cx="651199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⑨</a:t>
          </a:r>
        </a:p>
      </xdr:txBody>
    </xdr:sp>
    <xdr:clientData/>
  </xdr:twoCellAnchor>
  <xdr:twoCellAnchor>
    <xdr:from>
      <xdr:col>6</xdr:col>
      <xdr:colOff>165230</xdr:colOff>
      <xdr:row>406</xdr:row>
      <xdr:rowOff>68035</xdr:rowOff>
    </xdr:from>
    <xdr:to>
      <xdr:col>15</xdr:col>
      <xdr:colOff>97194</xdr:colOff>
      <xdr:row>406</xdr:row>
      <xdr:rowOff>77755</xdr:rowOff>
    </xdr:to>
    <xdr:cxnSp macro="">
      <xdr:nvCxnSpPr>
        <xdr:cNvPr id="712" name="直線コネクタ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CxnSpPr/>
      </xdr:nvCxnSpPr>
      <xdr:spPr>
        <a:xfrm>
          <a:off x="1798087" y="76306913"/>
          <a:ext cx="2381250" cy="9720"/>
        </a:xfrm>
        <a:prstGeom prst="line">
          <a:avLst/>
        </a:prstGeom>
        <a:ln w="12700">
          <a:solidFill>
            <a:schemeClr val="tx1"/>
          </a:solidFill>
          <a:headEnd type="arrow" w="med" len="lg"/>
          <a:tailEnd type="arrow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252704</xdr:colOff>
      <xdr:row>396</xdr:row>
      <xdr:rowOff>160276</xdr:rowOff>
    </xdr:from>
    <xdr:to>
      <xdr:col>17</xdr:col>
      <xdr:colOff>252704</xdr:colOff>
      <xdr:row>400</xdr:row>
      <xdr:rowOff>132802</xdr:rowOff>
    </xdr:to>
    <xdr:cxnSp macro="">
      <xdr:nvCxnSpPr>
        <xdr:cNvPr id="714" name="直線コネクタ 71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CxnSpPr/>
      </xdr:nvCxnSpPr>
      <xdr:spPr>
        <a:xfrm flipV="1">
          <a:off x="4923617" y="72673918"/>
          <a:ext cx="0" cy="650266"/>
        </a:xfrm>
        <a:prstGeom prst="line">
          <a:avLst/>
        </a:prstGeom>
        <a:ln w="12700">
          <a:solidFill>
            <a:schemeClr val="tx1"/>
          </a:solidFill>
          <a:headEnd type="arrow" w="med" len="lg"/>
          <a:tailEnd type="arrow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251863</xdr:colOff>
      <xdr:row>391</xdr:row>
      <xdr:rowOff>160277</xdr:rowOff>
    </xdr:from>
    <xdr:to>
      <xdr:col>17</xdr:col>
      <xdr:colOff>251863</xdr:colOff>
      <xdr:row>396</xdr:row>
      <xdr:rowOff>155697</xdr:rowOff>
    </xdr:to>
    <xdr:cxnSp macro="">
      <xdr:nvCxnSpPr>
        <xdr:cNvPr id="718" name="直線コネクタ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CxnSpPr/>
      </xdr:nvCxnSpPr>
      <xdr:spPr>
        <a:xfrm flipV="1">
          <a:off x="4922776" y="71826743"/>
          <a:ext cx="0" cy="842596"/>
        </a:xfrm>
        <a:prstGeom prst="line">
          <a:avLst/>
        </a:prstGeom>
        <a:ln w="12700">
          <a:solidFill>
            <a:schemeClr val="tx1"/>
          </a:solidFill>
          <a:headEnd type="arrow" w="med" len="lg"/>
          <a:tailEnd type="arrow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251863</xdr:colOff>
      <xdr:row>389</xdr:row>
      <xdr:rowOff>64111</xdr:rowOff>
    </xdr:from>
    <xdr:to>
      <xdr:col>17</xdr:col>
      <xdr:colOff>251863</xdr:colOff>
      <xdr:row>391</xdr:row>
      <xdr:rowOff>155697</xdr:rowOff>
    </xdr:to>
    <xdr:cxnSp macro="">
      <xdr:nvCxnSpPr>
        <xdr:cNvPr id="720" name="直線コネクタ 71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CxnSpPr/>
      </xdr:nvCxnSpPr>
      <xdr:spPr>
        <a:xfrm flipV="1">
          <a:off x="4922776" y="71391707"/>
          <a:ext cx="0" cy="430456"/>
        </a:xfrm>
        <a:prstGeom prst="line">
          <a:avLst/>
        </a:prstGeom>
        <a:ln w="12700">
          <a:solidFill>
            <a:schemeClr val="tx1"/>
          </a:solidFill>
          <a:headEnd type="arrow" w="med" len="lg"/>
          <a:tailEnd type="arrow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422</xdr:row>
      <xdr:rowOff>136071</xdr:rowOff>
    </xdr:from>
    <xdr:to>
      <xdr:col>10</xdr:col>
      <xdr:colOff>265697</xdr:colOff>
      <xdr:row>422</xdr:row>
      <xdr:rowOff>136071</xdr:rowOff>
    </xdr:to>
    <xdr:cxnSp macro="">
      <xdr:nvCxnSpPr>
        <xdr:cNvPr id="731" name="直線コネクタ 73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CxnSpPr/>
      </xdr:nvCxnSpPr>
      <xdr:spPr>
        <a:xfrm>
          <a:off x="1778648" y="73674174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422</xdr:row>
      <xdr:rowOff>135356</xdr:rowOff>
    </xdr:from>
    <xdr:to>
      <xdr:col>15</xdr:col>
      <xdr:colOff>128427</xdr:colOff>
      <xdr:row>422</xdr:row>
      <xdr:rowOff>135356</xdr:rowOff>
    </xdr:to>
    <xdr:cxnSp macro="">
      <xdr:nvCxnSpPr>
        <xdr:cNvPr id="732" name="直線コネクタ 73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CxnSpPr/>
      </xdr:nvCxnSpPr>
      <xdr:spPr>
        <a:xfrm>
          <a:off x="2987126" y="73673459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422</xdr:row>
      <xdr:rowOff>163872</xdr:rowOff>
    </xdr:from>
    <xdr:to>
      <xdr:col>6</xdr:col>
      <xdr:colOff>240801</xdr:colOff>
      <xdr:row>423</xdr:row>
      <xdr:rowOff>149832</xdr:rowOff>
    </xdr:to>
    <xdr:sp macro="" textlink="">
      <xdr:nvSpPr>
        <xdr:cNvPr id="733" name="二等辺三角形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/>
      </xdr:nvSpPr>
      <xdr:spPr>
        <a:xfrm>
          <a:off x="1673826" y="73701975"/>
          <a:ext cx="199832" cy="15604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422</xdr:row>
      <xdr:rowOff>165885</xdr:rowOff>
    </xdr:from>
    <xdr:to>
      <xdr:col>15</xdr:col>
      <xdr:colOff>237291</xdr:colOff>
      <xdr:row>423</xdr:row>
      <xdr:rowOff>151845</xdr:rowOff>
    </xdr:to>
    <xdr:sp macro="" textlink="">
      <xdr:nvSpPr>
        <xdr:cNvPr id="734" name="二等辺三角形 73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/>
      </xdr:nvSpPr>
      <xdr:spPr>
        <a:xfrm>
          <a:off x="4119602" y="73703988"/>
          <a:ext cx="199832" cy="15604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418</xdr:row>
      <xdr:rowOff>149831</xdr:rowOff>
    </xdr:from>
    <xdr:to>
      <xdr:col>6</xdr:col>
      <xdr:colOff>140885</xdr:colOff>
      <xdr:row>422</xdr:row>
      <xdr:rowOff>163872</xdr:rowOff>
    </xdr:to>
    <xdr:cxnSp macro="">
      <xdr:nvCxnSpPr>
        <xdr:cNvPr id="735" name="直線コネクタ 73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CxnSpPr>
          <a:stCxn id="733" idx="0"/>
        </xdr:cNvCxnSpPr>
      </xdr:nvCxnSpPr>
      <xdr:spPr>
        <a:xfrm flipV="1">
          <a:off x="1773742" y="73007577"/>
          <a:ext cx="0" cy="694398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413</xdr:row>
      <xdr:rowOff>149832</xdr:rowOff>
    </xdr:from>
    <xdr:to>
      <xdr:col>6</xdr:col>
      <xdr:colOff>139129</xdr:colOff>
      <xdr:row>418</xdr:row>
      <xdr:rowOff>153172</xdr:rowOff>
    </xdr:to>
    <xdr:cxnSp macro="">
      <xdr:nvCxnSpPr>
        <xdr:cNvPr id="736" name="直線コネクタ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CxnSpPr/>
      </xdr:nvCxnSpPr>
      <xdr:spPr>
        <a:xfrm flipV="1">
          <a:off x="1771986" y="72157131"/>
          <a:ext cx="0" cy="853787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411</xdr:row>
      <xdr:rowOff>58863</xdr:rowOff>
    </xdr:from>
    <xdr:to>
      <xdr:col>6</xdr:col>
      <xdr:colOff>139129</xdr:colOff>
      <xdr:row>413</xdr:row>
      <xdr:rowOff>144480</xdr:rowOff>
    </xdr:to>
    <xdr:cxnSp macro="">
      <xdr:nvCxnSpPr>
        <xdr:cNvPr id="737" name="直線コネクタ 73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CxnSpPr/>
      </xdr:nvCxnSpPr>
      <xdr:spPr>
        <a:xfrm flipV="1">
          <a:off x="1771986" y="71725984"/>
          <a:ext cx="0" cy="42579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418</xdr:row>
      <xdr:rowOff>149830</xdr:rowOff>
    </xdr:from>
    <xdr:to>
      <xdr:col>15</xdr:col>
      <xdr:colOff>130184</xdr:colOff>
      <xdr:row>422</xdr:row>
      <xdr:rowOff>163871</xdr:rowOff>
    </xdr:to>
    <xdr:cxnSp macro="">
      <xdr:nvCxnSpPr>
        <xdr:cNvPr id="738" name="直線コネクタ 73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CxnSpPr/>
      </xdr:nvCxnSpPr>
      <xdr:spPr>
        <a:xfrm flipV="1">
          <a:off x="4212327" y="73007576"/>
          <a:ext cx="0" cy="694398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413</xdr:row>
      <xdr:rowOff>149831</xdr:rowOff>
    </xdr:from>
    <xdr:to>
      <xdr:col>15</xdr:col>
      <xdr:colOff>128428</xdr:colOff>
      <xdr:row>418</xdr:row>
      <xdr:rowOff>153171</xdr:rowOff>
    </xdr:to>
    <xdr:cxnSp macro="">
      <xdr:nvCxnSpPr>
        <xdr:cNvPr id="739" name="直線コネクタ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CxnSpPr/>
      </xdr:nvCxnSpPr>
      <xdr:spPr>
        <a:xfrm flipV="1">
          <a:off x="4210571" y="72157130"/>
          <a:ext cx="0" cy="853787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411</xdr:row>
      <xdr:rowOff>58862</xdr:rowOff>
    </xdr:from>
    <xdr:to>
      <xdr:col>15</xdr:col>
      <xdr:colOff>128428</xdr:colOff>
      <xdr:row>413</xdr:row>
      <xdr:rowOff>144479</xdr:rowOff>
    </xdr:to>
    <xdr:cxnSp macro="">
      <xdr:nvCxnSpPr>
        <xdr:cNvPr id="740" name="直線コネクタ 73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CxnSpPr/>
      </xdr:nvCxnSpPr>
      <xdr:spPr>
        <a:xfrm flipV="1">
          <a:off x="4210571" y="71725983"/>
          <a:ext cx="0" cy="42579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247650</xdr:colOff>
      <xdr:row>422</xdr:row>
      <xdr:rowOff>137380</xdr:rowOff>
    </xdr:from>
    <xdr:to>
      <xdr:col>6</xdr:col>
      <xdr:colOff>109903</xdr:colOff>
      <xdr:row>422</xdr:row>
      <xdr:rowOff>137380</xdr:rowOff>
    </xdr:to>
    <xdr:cxnSp macro="">
      <xdr:nvCxnSpPr>
        <xdr:cNvPr id="776" name="直線コネクタ 77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CxnSpPr/>
      </xdr:nvCxnSpPr>
      <xdr:spPr>
        <a:xfrm flipH="1">
          <a:off x="1085850" y="77747080"/>
          <a:ext cx="700453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246530</xdr:colOff>
      <xdr:row>413</xdr:row>
      <xdr:rowOff>151280</xdr:rowOff>
    </xdr:from>
    <xdr:to>
      <xdr:col>6</xdr:col>
      <xdr:colOff>140073</xdr:colOff>
      <xdr:row>422</xdr:row>
      <xdr:rowOff>140073</xdr:rowOff>
    </xdr:to>
    <xdr:cxnSp macro="">
      <xdr:nvCxnSpPr>
        <xdr:cNvPr id="779" name="直線コネクタ 77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CxnSpPr/>
      </xdr:nvCxnSpPr>
      <xdr:spPr>
        <a:xfrm flipH="1">
          <a:off x="1070162" y="76721074"/>
          <a:ext cx="717176" cy="155201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151279</xdr:colOff>
      <xdr:row>418</xdr:row>
      <xdr:rowOff>140074</xdr:rowOff>
    </xdr:from>
    <xdr:to>
      <xdr:col>8</xdr:col>
      <xdr:colOff>56029</xdr:colOff>
      <xdr:row>422</xdr:row>
      <xdr:rowOff>134470</xdr:rowOff>
    </xdr:to>
    <xdr:cxnSp macro="">
      <xdr:nvCxnSpPr>
        <xdr:cNvPr id="781" name="直線コネクタ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CxnSpPr/>
      </xdr:nvCxnSpPr>
      <xdr:spPr>
        <a:xfrm>
          <a:off x="1798544" y="77578324"/>
          <a:ext cx="453838" cy="68916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160126</xdr:colOff>
      <xdr:row>420</xdr:row>
      <xdr:rowOff>36568</xdr:rowOff>
    </xdr:from>
    <xdr:to>
      <xdr:col>15</xdr:col>
      <xdr:colOff>143317</xdr:colOff>
      <xdr:row>420</xdr:row>
      <xdr:rowOff>36568</xdr:rowOff>
    </xdr:to>
    <xdr:cxnSp macro="">
      <xdr:nvCxnSpPr>
        <xdr:cNvPr id="783" name="直線コネクタ 78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CxnSpPr/>
      </xdr:nvCxnSpPr>
      <xdr:spPr>
        <a:xfrm>
          <a:off x="1844547" y="76998568"/>
          <a:ext cx="2509823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218514</xdr:colOff>
      <xdr:row>418</xdr:row>
      <xdr:rowOff>151279</xdr:rowOff>
    </xdr:from>
    <xdr:to>
      <xdr:col>15</xdr:col>
      <xdr:colOff>123264</xdr:colOff>
      <xdr:row>422</xdr:row>
      <xdr:rowOff>128867</xdr:rowOff>
    </xdr:to>
    <xdr:cxnSp macro="">
      <xdr:nvCxnSpPr>
        <xdr:cNvPr id="785" name="直線コネクタ 78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CxnSpPr/>
      </xdr:nvCxnSpPr>
      <xdr:spPr>
        <a:xfrm flipH="1">
          <a:off x="3787588" y="77589529"/>
          <a:ext cx="453838" cy="67235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145676</xdr:colOff>
      <xdr:row>422</xdr:row>
      <xdr:rowOff>134470</xdr:rowOff>
    </xdr:from>
    <xdr:to>
      <xdr:col>18</xdr:col>
      <xdr:colOff>7930</xdr:colOff>
      <xdr:row>422</xdr:row>
      <xdr:rowOff>134470</xdr:rowOff>
    </xdr:to>
    <xdr:cxnSp macro="">
      <xdr:nvCxnSpPr>
        <xdr:cNvPr id="786" name="直線コネクタ 78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CxnSpPr/>
      </xdr:nvCxnSpPr>
      <xdr:spPr>
        <a:xfrm flipH="1">
          <a:off x="4263838" y="78267485"/>
          <a:ext cx="685886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134470</xdr:colOff>
      <xdr:row>413</xdr:row>
      <xdr:rowOff>151280</xdr:rowOff>
    </xdr:from>
    <xdr:to>
      <xdr:col>18</xdr:col>
      <xdr:colOff>0</xdr:colOff>
      <xdr:row>422</xdr:row>
      <xdr:rowOff>128588</xdr:rowOff>
    </xdr:to>
    <xdr:cxnSp macro="">
      <xdr:nvCxnSpPr>
        <xdr:cNvPr id="788" name="直線コネクタ 78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CxnSpPr/>
      </xdr:nvCxnSpPr>
      <xdr:spPr>
        <a:xfrm>
          <a:off x="4277845" y="76065530"/>
          <a:ext cx="694205" cy="152035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439</xdr:row>
      <xdr:rowOff>136071</xdr:rowOff>
    </xdr:from>
    <xdr:to>
      <xdr:col>10</xdr:col>
      <xdr:colOff>265697</xdr:colOff>
      <xdr:row>439</xdr:row>
      <xdr:rowOff>136071</xdr:rowOff>
    </xdr:to>
    <xdr:cxnSp macro="">
      <xdr:nvCxnSpPr>
        <xdr:cNvPr id="800" name="直線コネクタ 79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CxnSpPr/>
      </xdr:nvCxnSpPr>
      <xdr:spPr>
        <a:xfrm>
          <a:off x="7164212" y="77609413"/>
          <a:ext cx="1242853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439</xdr:row>
      <xdr:rowOff>135356</xdr:rowOff>
    </xdr:from>
    <xdr:to>
      <xdr:col>15</xdr:col>
      <xdr:colOff>128427</xdr:colOff>
      <xdr:row>439</xdr:row>
      <xdr:rowOff>135356</xdr:rowOff>
    </xdr:to>
    <xdr:cxnSp macro="">
      <xdr:nvCxnSpPr>
        <xdr:cNvPr id="801" name="直線コネクタ 8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CxnSpPr/>
      </xdr:nvCxnSpPr>
      <xdr:spPr>
        <a:xfrm>
          <a:off x="8407065" y="77608698"/>
          <a:ext cx="1266415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439</xdr:row>
      <xdr:rowOff>163872</xdr:rowOff>
    </xdr:from>
    <xdr:to>
      <xdr:col>6</xdr:col>
      <xdr:colOff>240801</xdr:colOff>
      <xdr:row>440</xdr:row>
      <xdr:rowOff>149832</xdr:rowOff>
    </xdr:to>
    <xdr:sp macro="" textlink="">
      <xdr:nvSpPr>
        <xdr:cNvPr id="802" name="二等辺三角形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7059390" y="77637214"/>
          <a:ext cx="199832" cy="156407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439</xdr:row>
      <xdr:rowOff>165885</xdr:rowOff>
    </xdr:from>
    <xdr:to>
      <xdr:col>15</xdr:col>
      <xdr:colOff>237291</xdr:colOff>
      <xdr:row>440</xdr:row>
      <xdr:rowOff>151845</xdr:rowOff>
    </xdr:to>
    <xdr:sp macro="" textlink="">
      <xdr:nvSpPr>
        <xdr:cNvPr id="803" name="二等辺三角形 80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9582512" y="77639227"/>
          <a:ext cx="199832" cy="156407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435</xdr:row>
      <xdr:rowOff>149831</xdr:rowOff>
    </xdr:from>
    <xdr:to>
      <xdr:col>6</xdr:col>
      <xdr:colOff>140885</xdr:colOff>
      <xdr:row>439</xdr:row>
      <xdr:rowOff>163872</xdr:rowOff>
    </xdr:to>
    <xdr:cxnSp macro="">
      <xdr:nvCxnSpPr>
        <xdr:cNvPr id="804" name="直線コネクタ 80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CxnSpPr>
          <a:stCxn id="802" idx="0"/>
        </xdr:cNvCxnSpPr>
      </xdr:nvCxnSpPr>
      <xdr:spPr>
        <a:xfrm flipV="1">
          <a:off x="7159306" y="76941384"/>
          <a:ext cx="0" cy="69583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430</xdr:row>
      <xdr:rowOff>149832</xdr:rowOff>
    </xdr:from>
    <xdr:to>
      <xdr:col>6</xdr:col>
      <xdr:colOff>139129</xdr:colOff>
      <xdr:row>435</xdr:row>
      <xdr:rowOff>153172</xdr:rowOff>
    </xdr:to>
    <xdr:cxnSp macro="">
      <xdr:nvCxnSpPr>
        <xdr:cNvPr id="805" name="直線コネクタ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CxnSpPr/>
      </xdr:nvCxnSpPr>
      <xdr:spPr>
        <a:xfrm flipV="1">
          <a:off x="7157550" y="76089148"/>
          <a:ext cx="0" cy="855577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428</xdr:row>
      <xdr:rowOff>58863</xdr:rowOff>
    </xdr:from>
    <xdr:to>
      <xdr:col>6</xdr:col>
      <xdr:colOff>139129</xdr:colOff>
      <xdr:row>430</xdr:row>
      <xdr:rowOff>144480</xdr:rowOff>
    </xdr:to>
    <xdr:cxnSp macro="">
      <xdr:nvCxnSpPr>
        <xdr:cNvPr id="806" name="直線コネクタ 80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CxnSpPr/>
      </xdr:nvCxnSpPr>
      <xdr:spPr>
        <a:xfrm flipV="1">
          <a:off x="7157550" y="75657284"/>
          <a:ext cx="0" cy="426512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435</xdr:row>
      <xdr:rowOff>149830</xdr:rowOff>
    </xdr:from>
    <xdr:to>
      <xdr:col>15</xdr:col>
      <xdr:colOff>130184</xdr:colOff>
      <xdr:row>439</xdr:row>
      <xdr:rowOff>163871</xdr:rowOff>
    </xdr:to>
    <xdr:cxnSp macro="">
      <xdr:nvCxnSpPr>
        <xdr:cNvPr id="807" name="直線コネクタ 80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CxnSpPr/>
      </xdr:nvCxnSpPr>
      <xdr:spPr>
        <a:xfrm flipV="1">
          <a:off x="9675237" y="76941383"/>
          <a:ext cx="0" cy="69583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430</xdr:row>
      <xdr:rowOff>149831</xdr:rowOff>
    </xdr:from>
    <xdr:to>
      <xdr:col>15</xdr:col>
      <xdr:colOff>128428</xdr:colOff>
      <xdr:row>435</xdr:row>
      <xdr:rowOff>153171</xdr:rowOff>
    </xdr:to>
    <xdr:cxnSp macro="">
      <xdr:nvCxnSpPr>
        <xdr:cNvPr id="808" name="直線コネクタ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CxnSpPr/>
      </xdr:nvCxnSpPr>
      <xdr:spPr>
        <a:xfrm flipV="1">
          <a:off x="9673481" y="76089147"/>
          <a:ext cx="0" cy="855577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428</xdr:row>
      <xdr:rowOff>58862</xdr:rowOff>
    </xdr:from>
    <xdr:to>
      <xdr:col>15</xdr:col>
      <xdr:colOff>128428</xdr:colOff>
      <xdr:row>430</xdr:row>
      <xdr:rowOff>144479</xdr:rowOff>
    </xdr:to>
    <xdr:cxnSp macro="">
      <xdr:nvCxnSpPr>
        <xdr:cNvPr id="809" name="直線コネクタ 80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CxnSpPr/>
      </xdr:nvCxnSpPr>
      <xdr:spPr>
        <a:xfrm flipV="1">
          <a:off x="9673481" y="75657283"/>
          <a:ext cx="0" cy="426512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458</xdr:row>
      <xdr:rowOff>136071</xdr:rowOff>
    </xdr:from>
    <xdr:to>
      <xdr:col>10</xdr:col>
      <xdr:colOff>265697</xdr:colOff>
      <xdr:row>458</xdr:row>
      <xdr:rowOff>136071</xdr:rowOff>
    </xdr:to>
    <xdr:cxnSp macro="">
      <xdr:nvCxnSpPr>
        <xdr:cNvPr id="810" name="直線コネクタ 80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CxnSpPr/>
      </xdr:nvCxnSpPr>
      <xdr:spPr>
        <a:xfrm>
          <a:off x="1830212" y="80336571"/>
          <a:ext cx="1242853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458</xdr:row>
      <xdr:rowOff>135356</xdr:rowOff>
    </xdr:from>
    <xdr:to>
      <xdr:col>15</xdr:col>
      <xdr:colOff>128427</xdr:colOff>
      <xdr:row>458</xdr:row>
      <xdr:rowOff>135356</xdr:rowOff>
    </xdr:to>
    <xdr:cxnSp macro="">
      <xdr:nvCxnSpPr>
        <xdr:cNvPr id="811" name="直線コネクタ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CxnSpPr/>
      </xdr:nvCxnSpPr>
      <xdr:spPr>
        <a:xfrm>
          <a:off x="3073065" y="80335856"/>
          <a:ext cx="1266415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458</xdr:row>
      <xdr:rowOff>163872</xdr:rowOff>
    </xdr:from>
    <xdr:to>
      <xdr:col>6</xdr:col>
      <xdr:colOff>240801</xdr:colOff>
      <xdr:row>459</xdr:row>
      <xdr:rowOff>149832</xdr:rowOff>
    </xdr:to>
    <xdr:sp macro="" textlink="">
      <xdr:nvSpPr>
        <xdr:cNvPr id="812" name="二等辺三角形 8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/>
      </xdr:nvSpPr>
      <xdr:spPr>
        <a:xfrm>
          <a:off x="1725390" y="80364372"/>
          <a:ext cx="199832" cy="156407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458</xdr:row>
      <xdr:rowOff>165885</xdr:rowOff>
    </xdr:from>
    <xdr:to>
      <xdr:col>15</xdr:col>
      <xdr:colOff>237291</xdr:colOff>
      <xdr:row>459</xdr:row>
      <xdr:rowOff>151845</xdr:rowOff>
    </xdr:to>
    <xdr:sp macro="" textlink="">
      <xdr:nvSpPr>
        <xdr:cNvPr id="813" name="二等辺三角形 8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/>
      </xdr:nvSpPr>
      <xdr:spPr>
        <a:xfrm>
          <a:off x="4248512" y="80366385"/>
          <a:ext cx="199832" cy="156407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454</xdr:row>
      <xdr:rowOff>149831</xdr:rowOff>
    </xdr:from>
    <xdr:to>
      <xdr:col>6</xdr:col>
      <xdr:colOff>140885</xdr:colOff>
      <xdr:row>458</xdr:row>
      <xdr:rowOff>163872</xdr:rowOff>
    </xdr:to>
    <xdr:cxnSp macro="">
      <xdr:nvCxnSpPr>
        <xdr:cNvPr id="814" name="直線コネクタ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CxnSpPr>
          <a:stCxn id="812" idx="0"/>
        </xdr:cNvCxnSpPr>
      </xdr:nvCxnSpPr>
      <xdr:spPr>
        <a:xfrm flipV="1">
          <a:off x="1825306" y="79668542"/>
          <a:ext cx="0" cy="69583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449</xdr:row>
      <xdr:rowOff>149832</xdr:rowOff>
    </xdr:from>
    <xdr:to>
      <xdr:col>6</xdr:col>
      <xdr:colOff>139129</xdr:colOff>
      <xdr:row>454</xdr:row>
      <xdr:rowOff>153172</xdr:rowOff>
    </xdr:to>
    <xdr:cxnSp macro="">
      <xdr:nvCxnSpPr>
        <xdr:cNvPr id="815" name="直線コネクタ 8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CxnSpPr/>
      </xdr:nvCxnSpPr>
      <xdr:spPr>
        <a:xfrm flipV="1">
          <a:off x="1823550" y="78816306"/>
          <a:ext cx="0" cy="855577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447</xdr:row>
      <xdr:rowOff>58863</xdr:rowOff>
    </xdr:from>
    <xdr:to>
      <xdr:col>6</xdr:col>
      <xdr:colOff>139129</xdr:colOff>
      <xdr:row>449</xdr:row>
      <xdr:rowOff>144480</xdr:rowOff>
    </xdr:to>
    <xdr:cxnSp macro="">
      <xdr:nvCxnSpPr>
        <xdr:cNvPr id="816" name="直線コネクタ 8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CxnSpPr/>
      </xdr:nvCxnSpPr>
      <xdr:spPr>
        <a:xfrm flipV="1">
          <a:off x="1823550" y="78384442"/>
          <a:ext cx="0" cy="426512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454</xdr:row>
      <xdr:rowOff>149830</xdr:rowOff>
    </xdr:from>
    <xdr:to>
      <xdr:col>15</xdr:col>
      <xdr:colOff>130184</xdr:colOff>
      <xdr:row>458</xdr:row>
      <xdr:rowOff>163871</xdr:rowOff>
    </xdr:to>
    <xdr:cxnSp macro="">
      <xdr:nvCxnSpPr>
        <xdr:cNvPr id="817" name="直線コネクタ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CxnSpPr/>
      </xdr:nvCxnSpPr>
      <xdr:spPr>
        <a:xfrm flipV="1">
          <a:off x="4341237" y="79668541"/>
          <a:ext cx="0" cy="69583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449</xdr:row>
      <xdr:rowOff>149831</xdr:rowOff>
    </xdr:from>
    <xdr:to>
      <xdr:col>15</xdr:col>
      <xdr:colOff>128428</xdr:colOff>
      <xdr:row>454</xdr:row>
      <xdr:rowOff>153171</xdr:rowOff>
    </xdr:to>
    <xdr:cxnSp macro="">
      <xdr:nvCxnSpPr>
        <xdr:cNvPr id="818" name="直線コネクタ 8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CxnSpPr/>
      </xdr:nvCxnSpPr>
      <xdr:spPr>
        <a:xfrm flipV="1">
          <a:off x="4339481" y="78816305"/>
          <a:ext cx="0" cy="855577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447</xdr:row>
      <xdr:rowOff>58862</xdr:rowOff>
    </xdr:from>
    <xdr:to>
      <xdr:col>15</xdr:col>
      <xdr:colOff>128428</xdr:colOff>
      <xdr:row>449</xdr:row>
      <xdr:rowOff>144479</xdr:rowOff>
    </xdr:to>
    <xdr:cxnSp macro="">
      <xdr:nvCxnSpPr>
        <xdr:cNvPr id="819" name="直線コネクタ 8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CxnSpPr/>
      </xdr:nvCxnSpPr>
      <xdr:spPr>
        <a:xfrm flipV="1">
          <a:off x="4339481" y="78384441"/>
          <a:ext cx="0" cy="426512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140368</xdr:colOff>
      <xdr:row>437</xdr:row>
      <xdr:rowOff>60158</xdr:rowOff>
    </xdr:from>
    <xdr:to>
      <xdr:col>15</xdr:col>
      <xdr:colOff>129416</xdr:colOff>
      <xdr:row>442</xdr:row>
      <xdr:rowOff>46589</xdr:rowOff>
    </xdr:to>
    <xdr:cxnSp macro="">
      <xdr:nvCxnSpPr>
        <xdr:cNvPr id="821" name="直線コネクタ 8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CxnSpPr/>
      </xdr:nvCxnSpPr>
      <xdr:spPr>
        <a:xfrm>
          <a:off x="1797718" y="80089208"/>
          <a:ext cx="2475073" cy="84368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134593</xdr:colOff>
      <xdr:row>439</xdr:row>
      <xdr:rowOff>165885</xdr:rowOff>
    </xdr:from>
    <xdr:to>
      <xdr:col>15</xdr:col>
      <xdr:colOff>137375</xdr:colOff>
      <xdr:row>442</xdr:row>
      <xdr:rowOff>56942</xdr:rowOff>
    </xdr:to>
    <xdr:cxnSp macro="">
      <xdr:nvCxnSpPr>
        <xdr:cNvPr id="823" name="直線コネクタ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CxnSpPr>
          <a:stCxn id="803" idx="0"/>
        </xdr:cNvCxnSpPr>
      </xdr:nvCxnSpPr>
      <xdr:spPr>
        <a:xfrm flipH="1">
          <a:off x="4250014" y="80201768"/>
          <a:ext cx="2782" cy="40354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267056</xdr:colOff>
      <xdr:row>430</xdr:row>
      <xdr:rowOff>151332</xdr:rowOff>
    </xdr:from>
    <xdr:to>
      <xdr:col>6</xdr:col>
      <xdr:colOff>137979</xdr:colOff>
      <xdr:row>435</xdr:row>
      <xdr:rowOff>151331</xdr:rowOff>
    </xdr:to>
    <xdr:cxnSp macro="">
      <xdr:nvCxnSpPr>
        <xdr:cNvPr id="826" name="直線コネクタ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CxnSpPr/>
      </xdr:nvCxnSpPr>
      <xdr:spPr>
        <a:xfrm flipH="1">
          <a:off x="1646846" y="79720689"/>
          <a:ext cx="146881" cy="86793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84567</xdr:colOff>
      <xdr:row>439</xdr:row>
      <xdr:rowOff>137979</xdr:rowOff>
    </xdr:from>
    <xdr:to>
      <xdr:col>6</xdr:col>
      <xdr:colOff>115723</xdr:colOff>
      <xdr:row>439</xdr:row>
      <xdr:rowOff>137979</xdr:rowOff>
    </xdr:to>
    <xdr:cxnSp macro="">
      <xdr:nvCxnSpPr>
        <xdr:cNvPr id="830" name="直線コネクタ 8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CxnSpPr/>
      </xdr:nvCxnSpPr>
      <xdr:spPr>
        <a:xfrm flipH="1">
          <a:off x="1464357" y="81269615"/>
          <a:ext cx="307114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84568</xdr:colOff>
      <xdr:row>435</xdr:row>
      <xdr:rowOff>137979</xdr:rowOff>
    </xdr:from>
    <xdr:to>
      <xdr:col>5</xdr:col>
      <xdr:colOff>267056</xdr:colOff>
      <xdr:row>439</xdr:row>
      <xdr:rowOff>142429</xdr:rowOff>
    </xdr:to>
    <xdr:cxnSp macro="">
      <xdr:nvCxnSpPr>
        <xdr:cNvPr id="832" name="直線コネクタ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CxnSpPr/>
      </xdr:nvCxnSpPr>
      <xdr:spPr>
        <a:xfrm flipH="1">
          <a:off x="1464358" y="80575269"/>
          <a:ext cx="182488" cy="69879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146539</xdr:colOff>
      <xdr:row>439</xdr:row>
      <xdr:rowOff>132800</xdr:rowOff>
    </xdr:from>
    <xdr:to>
      <xdr:col>16</xdr:col>
      <xdr:colOff>177695</xdr:colOff>
      <xdr:row>439</xdr:row>
      <xdr:rowOff>132800</xdr:rowOff>
    </xdr:to>
    <xdr:cxnSp macro="">
      <xdr:nvCxnSpPr>
        <xdr:cNvPr id="839" name="直線コネクタ 8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CxnSpPr/>
      </xdr:nvCxnSpPr>
      <xdr:spPr>
        <a:xfrm flipH="1">
          <a:off x="4267933" y="79932151"/>
          <a:ext cx="305916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137380</xdr:colOff>
      <xdr:row>430</xdr:row>
      <xdr:rowOff>146539</xdr:rowOff>
    </xdr:from>
    <xdr:to>
      <xdr:col>16</xdr:col>
      <xdr:colOff>9159</xdr:colOff>
      <xdr:row>435</xdr:row>
      <xdr:rowOff>164855</xdr:rowOff>
    </xdr:to>
    <xdr:cxnSp macro="">
      <xdr:nvCxnSpPr>
        <xdr:cNvPr id="841" name="直線コネクタ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CxnSpPr/>
      </xdr:nvCxnSpPr>
      <xdr:spPr>
        <a:xfrm>
          <a:off x="4258774" y="78420974"/>
          <a:ext cx="146539" cy="86549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9159</xdr:colOff>
      <xdr:row>435</xdr:row>
      <xdr:rowOff>155697</xdr:rowOff>
    </xdr:from>
    <xdr:to>
      <xdr:col>16</xdr:col>
      <xdr:colOff>183173</xdr:colOff>
      <xdr:row>439</xdr:row>
      <xdr:rowOff>132800</xdr:rowOff>
    </xdr:to>
    <xdr:cxnSp macro="">
      <xdr:nvCxnSpPr>
        <xdr:cNvPr id="843" name="直線コネクタ 84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CxnSpPr/>
      </xdr:nvCxnSpPr>
      <xdr:spPr>
        <a:xfrm>
          <a:off x="4405313" y="79277308"/>
          <a:ext cx="174014" cy="65484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190843</xdr:colOff>
      <xdr:row>459</xdr:row>
      <xdr:rowOff>70262</xdr:rowOff>
    </xdr:from>
    <xdr:to>
      <xdr:col>10</xdr:col>
      <xdr:colOff>263004</xdr:colOff>
      <xdr:row>460</xdr:row>
      <xdr:rowOff>135056</xdr:rowOff>
    </xdr:to>
    <xdr:cxnSp macro="">
      <xdr:nvCxnSpPr>
        <xdr:cNvPr id="857" name="直線コネクタ 85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CxnSpPr>
          <a:stCxn id="812" idx="5"/>
        </xdr:cNvCxnSpPr>
      </xdr:nvCxnSpPr>
      <xdr:spPr>
        <a:xfrm>
          <a:off x="1853388" y="84353523"/>
          <a:ext cx="1180525" cy="23797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263004</xdr:colOff>
      <xdr:row>459</xdr:row>
      <xdr:rowOff>72275</xdr:rowOff>
    </xdr:from>
    <xdr:to>
      <xdr:col>15</xdr:col>
      <xdr:colOff>87417</xdr:colOff>
      <xdr:row>460</xdr:row>
      <xdr:rowOff>135057</xdr:rowOff>
    </xdr:to>
    <xdr:cxnSp macro="">
      <xdr:nvCxnSpPr>
        <xdr:cNvPr id="859" name="直線コネクタ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CxnSpPr>
          <a:endCxn id="813" idx="1"/>
        </xdr:cNvCxnSpPr>
      </xdr:nvCxnSpPr>
      <xdr:spPr>
        <a:xfrm flipV="1">
          <a:off x="3033913" y="84355536"/>
          <a:ext cx="1209868" cy="23596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218686</xdr:colOff>
      <xdr:row>458</xdr:row>
      <xdr:rowOff>131211</xdr:rowOff>
    </xdr:from>
    <xdr:to>
      <xdr:col>6</xdr:col>
      <xdr:colOff>131212</xdr:colOff>
      <xdr:row>458</xdr:row>
      <xdr:rowOff>131211</xdr:rowOff>
    </xdr:to>
    <xdr:cxnSp macro="">
      <xdr:nvCxnSpPr>
        <xdr:cNvPr id="867" name="直線コネクタ 86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CxnSpPr/>
      </xdr:nvCxnSpPr>
      <xdr:spPr>
        <a:xfrm>
          <a:off x="1603699" y="83241696"/>
          <a:ext cx="189528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126353</xdr:colOff>
      <xdr:row>458</xdr:row>
      <xdr:rowOff>136071</xdr:rowOff>
    </xdr:from>
    <xdr:to>
      <xdr:col>16</xdr:col>
      <xdr:colOff>38878</xdr:colOff>
      <xdr:row>458</xdr:row>
      <xdr:rowOff>136071</xdr:rowOff>
    </xdr:to>
    <xdr:cxnSp macro="">
      <xdr:nvCxnSpPr>
        <xdr:cNvPr id="868" name="直線コネクタ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CxnSpPr/>
      </xdr:nvCxnSpPr>
      <xdr:spPr>
        <a:xfrm>
          <a:off x="4281391" y="83246556"/>
          <a:ext cx="189528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218686</xdr:colOff>
      <xdr:row>454</xdr:row>
      <xdr:rowOff>140931</xdr:rowOff>
    </xdr:from>
    <xdr:to>
      <xdr:col>6</xdr:col>
      <xdr:colOff>38878</xdr:colOff>
      <xdr:row>458</xdr:row>
      <xdr:rowOff>131211</xdr:rowOff>
    </xdr:to>
    <xdr:cxnSp macro="">
      <xdr:nvCxnSpPr>
        <xdr:cNvPr id="870" name="直線コネクタ 86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CxnSpPr/>
      </xdr:nvCxnSpPr>
      <xdr:spPr>
        <a:xfrm flipV="1">
          <a:off x="1603699" y="82571059"/>
          <a:ext cx="97194" cy="67063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223546</xdr:colOff>
      <xdr:row>454</xdr:row>
      <xdr:rowOff>145790</xdr:rowOff>
    </xdr:from>
    <xdr:to>
      <xdr:col>16</xdr:col>
      <xdr:colOff>29158</xdr:colOff>
      <xdr:row>458</xdr:row>
      <xdr:rowOff>136071</xdr:rowOff>
    </xdr:to>
    <xdr:cxnSp macro="">
      <xdr:nvCxnSpPr>
        <xdr:cNvPr id="872" name="直線コネクタ 87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CxnSpPr/>
      </xdr:nvCxnSpPr>
      <xdr:spPr>
        <a:xfrm flipH="1" flipV="1">
          <a:off x="4378584" y="82575918"/>
          <a:ext cx="82615" cy="67063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38878</xdr:colOff>
      <xdr:row>449</xdr:row>
      <xdr:rowOff>165231</xdr:rowOff>
    </xdr:from>
    <xdr:to>
      <xdr:col>6</xdr:col>
      <xdr:colOff>145791</xdr:colOff>
      <xdr:row>454</xdr:row>
      <xdr:rowOff>155510</xdr:rowOff>
    </xdr:to>
    <xdr:cxnSp macro="">
      <xdr:nvCxnSpPr>
        <xdr:cNvPr id="874" name="直線コネクタ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CxnSpPr/>
      </xdr:nvCxnSpPr>
      <xdr:spPr>
        <a:xfrm flipV="1">
          <a:off x="1700893" y="81744912"/>
          <a:ext cx="106913" cy="84072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131212</xdr:colOff>
      <xdr:row>449</xdr:row>
      <xdr:rowOff>150651</xdr:rowOff>
    </xdr:from>
    <xdr:to>
      <xdr:col>15</xdr:col>
      <xdr:colOff>223546</xdr:colOff>
      <xdr:row>454</xdr:row>
      <xdr:rowOff>145790</xdr:rowOff>
    </xdr:to>
    <xdr:cxnSp macro="">
      <xdr:nvCxnSpPr>
        <xdr:cNvPr id="878" name="直線コネクタ 87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CxnSpPr/>
      </xdr:nvCxnSpPr>
      <xdr:spPr>
        <a:xfrm flipH="1" flipV="1">
          <a:off x="4286250" y="81730332"/>
          <a:ext cx="92334" cy="84558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477</xdr:row>
      <xdr:rowOff>136071</xdr:rowOff>
    </xdr:from>
    <xdr:to>
      <xdr:col>10</xdr:col>
      <xdr:colOff>265697</xdr:colOff>
      <xdr:row>477</xdr:row>
      <xdr:rowOff>136071</xdr:rowOff>
    </xdr:to>
    <xdr:cxnSp macro="">
      <xdr:nvCxnSpPr>
        <xdr:cNvPr id="440" name="直線コネクタ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CxnSpPr/>
      </xdr:nvCxnSpPr>
      <xdr:spPr>
        <a:xfrm>
          <a:off x="1778648" y="79174132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477</xdr:row>
      <xdr:rowOff>135356</xdr:rowOff>
    </xdr:from>
    <xdr:to>
      <xdr:col>15</xdr:col>
      <xdr:colOff>128427</xdr:colOff>
      <xdr:row>477</xdr:row>
      <xdr:rowOff>135356</xdr:rowOff>
    </xdr:to>
    <xdr:cxnSp macro="">
      <xdr:nvCxnSpPr>
        <xdr:cNvPr id="441" name="直線コネクタ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CxnSpPr/>
      </xdr:nvCxnSpPr>
      <xdr:spPr>
        <a:xfrm>
          <a:off x="2987126" y="79173417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477</xdr:row>
      <xdr:rowOff>163872</xdr:rowOff>
    </xdr:from>
    <xdr:to>
      <xdr:col>6</xdr:col>
      <xdr:colOff>240801</xdr:colOff>
      <xdr:row>478</xdr:row>
      <xdr:rowOff>149832</xdr:rowOff>
    </xdr:to>
    <xdr:sp macro="" textlink="">
      <xdr:nvSpPr>
        <xdr:cNvPr id="442" name="二等辺三角形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/>
      </xdr:nvSpPr>
      <xdr:spPr>
        <a:xfrm>
          <a:off x="1673826" y="79201933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477</xdr:row>
      <xdr:rowOff>165885</xdr:rowOff>
    </xdr:from>
    <xdr:to>
      <xdr:col>15</xdr:col>
      <xdr:colOff>237291</xdr:colOff>
      <xdr:row>478</xdr:row>
      <xdr:rowOff>151845</xdr:rowOff>
    </xdr:to>
    <xdr:sp macro="" textlink="">
      <xdr:nvSpPr>
        <xdr:cNvPr id="443" name="二等辺三角形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/>
      </xdr:nvSpPr>
      <xdr:spPr>
        <a:xfrm>
          <a:off x="4119602" y="79203946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473</xdr:row>
      <xdr:rowOff>149831</xdr:rowOff>
    </xdr:from>
    <xdr:to>
      <xdr:col>6</xdr:col>
      <xdr:colOff>140885</xdr:colOff>
      <xdr:row>477</xdr:row>
      <xdr:rowOff>163872</xdr:rowOff>
    </xdr:to>
    <xdr:cxnSp macro="">
      <xdr:nvCxnSpPr>
        <xdr:cNvPr id="444" name="直線コネクタ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CxnSpPr>
          <a:stCxn id="442" idx="0"/>
        </xdr:cNvCxnSpPr>
      </xdr:nvCxnSpPr>
      <xdr:spPr>
        <a:xfrm flipV="1">
          <a:off x="1773742" y="78488096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468</xdr:row>
      <xdr:rowOff>149832</xdr:rowOff>
    </xdr:from>
    <xdr:to>
      <xdr:col>6</xdr:col>
      <xdr:colOff>139129</xdr:colOff>
      <xdr:row>473</xdr:row>
      <xdr:rowOff>153172</xdr:rowOff>
    </xdr:to>
    <xdr:cxnSp macro="">
      <xdr:nvCxnSpPr>
        <xdr:cNvPr id="445" name="直線コネクタ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CxnSpPr/>
      </xdr:nvCxnSpPr>
      <xdr:spPr>
        <a:xfrm flipV="1">
          <a:off x="1771986" y="77613352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466</xdr:row>
      <xdr:rowOff>58863</xdr:rowOff>
    </xdr:from>
    <xdr:to>
      <xdr:col>6</xdr:col>
      <xdr:colOff>139129</xdr:colOff>
      <xdr:row>468</xdr:row>
      <xdr:rowOff>144480</xdr:rowOff>
    </xdr:to>
    <xdr:cxnSp macro="">
      <xdr:nvCxnSpPr>
        <xdr:cNvPr id="446" name="直線コネクタ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CxnSpPr/>
      </xdr:nvCxnSpPr>
      <xdr:spPr>
        <a:xfrm flipV="1">
          <a:off x="1771986" y="77172485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473</xdr:row>
      <xdr:rowOff>149830</xdr:rowOff>
    </xdr:from>
    <xdr:to>
      <xdr:col>15</xdr:col>
      <xdr:colOff>130184</xdr:colOff>
      <xdr:row>477</xdr:row>
      <xdr:rowOff>163871</xdr:rowOff>
    </xdr:to>
    <xdr:cxnSp macro="">
      <xdr:nvCxnSpPr>
        <xdr:cNvPr id="447" name="直線コネクタ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CxnSpPr/>
      </xdr:nvCxnSpPr>
      <xdr:spPr>
        <a:xfrm flipV="1">
          <a:off x="4212327" y="78488095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468</xdr:row>
      <xdr:rowOff>149831</xdr:rowOff>
    </xdr:from>
    <xdr:to>
      <xdr:col>15</xdr:col>
      <xdr:colOff>128428</xdr:colOff>
      <xdr:row>473</xdr:row>
      <xdr:rowOff>153171</xdr:rowOff>
    </xdr:to>
    <xdr:cxnSp macro="">
      <xdr:nvCxnSpPr>
        <xdr:cNvPr id="448" name="直線コネクタ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CxnSpPr/>
      </xdr:nvCxnSpPr>
      <xdr:spPr>
        <a:xfrm flipV="1">
          <a:off x="4210571" y="77613351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466</xdr:row>
      <xdr:rowOff>58862</xdr:rowOff>
    </xdr:from>
    <xdr:to>
      <xdr:col>15</xdr:col>
      <xdr:colOff>128428</xdr:colOff>
      <xdr:row>468</xdr:row>
      <xdr:rowOff>144479</xdr:rowOff>
    </xdr:to>
    <xdr:cxnSp macro="">
      <xdr:nvCxnSpPr>
        <xdr:cNvPr id="449" name="直線コネクタ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CxnSpPr/>
      </xdr:nvCxnSpPr>
      <xdr:spPr>
        <a:xfrm flipV="1">
          <a:off x="4210571" y="77172484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247650</xdr:colOff>
      <xdr:row>477</xdr:row>
      <xdr:rowOff>137380</xdr:rowOff>
    </xdr:from>
    <xdr:to>
      <xdr:col>6</xdr:col>
      <xdr:colOff>109903</xdr:colOff>
      <xdr:row>477</xdr:row>
      <xdr:rowOff>137380</xdr:rowOff>
    </xdr:to>
    <xdr:cxnSp macro="">
      <xdr:nvCxnSpPr>
        <xdr:cNvPr id="450" name="直線コネクタ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CxnSpPr/>
      </xdr:nvCxnSpPr>
      <xdr:spPr>
        <a:xfrm flipH="1">
          <a:off x="1064079" y="79175441"/>
          <a:ext cx="678681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246530</xdr:colOff>
      <xdr:row>468</xdr:row>
      <xdr:rowOff>151280</xdr:rowOff>
    </xdr:from>
    <xdr:to>
      <xdr:col>6</xdr:col>
      <xdr:colOff>140073</xdr:colOff>
      <xdr:row>477</xdr:row>
      <xdr:rowOff>140073</xdr:rowOff>
    </xdr:to>
    <xdr:cxnSp macro="">
      <xdr:nvCxnSpPr>
        <xdr:cNvPr id="451" name="直線コネクタ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CxnSpPr/>
      </xdr:nvCxnSpPr>
      <xdr:spPr>
        <a:xfrm flipH="1">
          <a:off x="1062959" y="77614800"/>
          <a:ext cx="709971" cy="156333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145676</xdr:colOff>
      <xdr:row>477</xdr:row>
      <xdr:rowOff>134470</xdr:rowOff>
    </xdr:from>
    <xdr:to>
      <xdr:col>18</xdr:col>
      <xdr:colOff>7930</xdr:colOff>
      <xdr:row>477</xdr:row>
      <xdr:rowOff>134470</xdr:rowOff>
    </xdr:to>
    <xdr:cxnSp macro="">
      <xdr:nvCxnSpPr>
        <xdr:cNvPr id="463" name="直線コネクタ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CxnSpPr/>
      </xdr:nvCxnSpPr>
      <xdr:spPr>
        <a:xfrm flipH="1">
          <a:off x="4227819" y="79172531"/>
          <a:ext cx="678682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134470</xdr:colOff>
      <xdr:row>468</xdr:row>
      <xdr:rowOff>151280</xdr:rowOff>
    </xdr:from>
    <xdr:to>
      <xdr:col>18</xdr:col>
      <xdr:colOff>0</xdr:colOff>
      <xdr:row>477</xdr:row>
      <xdr:rowOff>128588</xdr:rowOff>
    </xdr:to>
    <xdr:cxnSp macro="">
      <xdr:nvCxnSpPr>
        <xdr:cNvPr id="464" name="直線コネクタ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CxnSpPr/>
      </xdr:nvCxnSpPr>
      <xdr:spPr>
        <a:xfrm>
          <a:off x="4216613" y="77614800"/>
          <a:ext cx="681958" cy="155184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494</xdr:row>
      <xdr:rowOff>136071</xdr:rowOff>
    </xdr:from>
    <xdr:to>
      <xdr:col>10</xdr:col>
      <xdr:colOff>265697</xdr:colOff>
      <xdr:row>494</xdr:row>
      <xdr:rowOff>136071</xdr:rowOff>
    </xdr:to>
    <xdr:cxnSp macro="">
      <xdr:nvCxnSpPr>
        <xdr:cNvPr id="465" name="直線コネクタ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CxnSpPr/>
      </xdr:nvCxnSpPr>
      <xdr:spPr>
        <a:xfrm>
          <a:off x="1778648" y="82148265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494</xdr:row>
      <xdr:rowOff>135356</xdr:rowOff>
    </xdr:from>
    <xdr:to>
      <xdr:col>15</xdr:col>
      <xdr:colOff>128427</xdr:colOff>
      <xdr:row>494</xdr:row>
      <xdr:rowOff>135356</xdr:rowOff>
    </xdr:to>
    <xdr:cxnSp macro="">
      <xdr:nvCxnSpPr>
        <xdr:cNvPr id="471" name="直線コネクタ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CxnSpPr/>
      </xdr:nvCxnSpPr>
      <xdr:spPr>
        <a:xfrm>
          <a:off x="2987126" y="82147550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494</xdr:row>
      <xdr:rowOff>163872</xdr:rowOff>
    </xdr:from>
    <xdr:to>
      <xdr:col>6</xdr:col>
      <xdr:colOff>240801</xdr:colOff>
      <xdr:row>495</xdr:row>
      <xdr:rowOff>149832</xdr:rowOff>
    </xdr:to>
    <xdr:sp macro="" textlink="">
      <xdr:nvSpPr>
        <xdr:cNvPr id="472" name="二等辺三角形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/>
      </xdr:nvSpPr>
      <xdr:spPr>
        <a:xfrm>
          <a:off x="1673826" y="82176066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494</xdr:row>
      <xdr:rowOff>165885</xdr:rowOff>
    </xdr:from>
    <xdr:to>
      <xdr:col>15</xdr:col>
      <xdr:colOff>237291</xdr:colOff>
      <xdr:row>495</xdr:row>
      <xdr:rowOff>151845</xdr:rowOff>
    </xdr:to>
    <xdr:sp macro="" textlink="">
      <xdr:nvSpPr>
        <xdr:cNvPr id="473" name="二等辺三角形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/>
      </xdr:nvSpPr>
      <xdr:spPr>
        <a:xfrm>
          <a:off x="4119602" y="82178079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490</xdr:row>
      <xdr:rowOff>149831</xdr:rowOff>
    </xdr:from>
    <xdr:to>
      <xdr:col>6</xdr:col>
      <xdr:colOff>140885</xdr:colOff>
      <xdr:row>494</xdr:row>
      <xdr:rowOff>163872</xdr:rowOff>
    </xdr:to>
    <xdr:cxnSp macro="">
      <xdr:nvCxnSpPr>
        <xdr:cNvPr id="474" name="直線コネクタ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CxnSpPr>
          <a:stCxn id="472" idx="0"/>
        </xdr:cNvCxnSpPr>
      </xdr:nvCxnSpPr>
      <xdr:spPr>
        <a:xfrm flipV="1">
          <a:off x="1773742" y="81462229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485</xdr:row>
      <xdr:rowOff>149832</xdr:rowOff>
    </xdr:from>
    <xdr:to>
      <xdr:col>6</xdr:col>
      <xdr:colOff>139129</xdr:colOff>
      <xdr:row>490</xdr:row>
      <xdr:rowOff>153172</xdr:rowOff>
    </xdr:to>
    <xdr:cxnSp macro="">
      <xdr:nvCxnSpPr>
        <xdr:cNvPr id="475" name="直線コネクタ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CxnSpPr/>
      </xdr:nvCxnSpPr>
      <xdr:spPr>
        <a:xfrm flipV="1">
          <a:off x="1771986" y="80587485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483</xdr:row>
      <xdr:rowOff>58863</xdr:rowOff>
    </xdr:from>
    <xdr:to>
      <xdr:col>6</xdr:col>
      <xdr:colOff>139129</xdr:colOff>
      <xdr:row>485</xdr:row>
      <xdr:rowOff>144480</xdr:rowOff>
    </xdr:to>
    <xdr:cxnSp macro="">
      <xdr:nvCxnSpPr>
        <xdr:cNvPr id="483" name="直線コネクタ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CxnSpPr/>
      </xdr:nvCxnSpPr>
      <xdr:spPr>
        <a:xfrm flipV="1">
          <a:off x="1771986" y="80146618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490</xdr:row>
      <xdr:rowOff>149830</xdr:rowOff>
    </xdr:from>
    <xdr:to>
      <xdr:col>15</xdr:col>
      <xdr:colOff>130184</xdr:colOff>
      <xdr:row>494</xdr:row>
      <xdr:rowOff>163871</xdr:rowOff>
    </xdr:to>
    <xdr:cxnSp macro="">
      <xdr:nvCxnSpPr>
        <xdr:cNvPr id="484" name="直線コネクタ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CxnSpPr/>
      </xdr:nvCxnSpPr>
      <xdr:spPr>
        <a:xfrm flipV="1">
          <a:off x="4212327" y="81462228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485</xdr:row>
      <xdr:rowOff>149831</xdr:rowOff>
    </xdr:from>
    <xdr:to>
      <xdr:col>15</xdr:col>
      <xdr:colOff>128428</xdr:colOff>
      <xdr:row>490</xdr:row>
      <xdr:rowOff>153171</xdr:rowOff>
    </xdr:to>
    <xdr:cxnSp macro="">
      <xdr:nvCxnSpPr>
        <xdr:cNvPr id="485" name="直線コネクタ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CxnSpPr/>
      </xdr:nvCxnSpPr>
      <xdr:spPr>
        <a:xfrm flipV="1">
          <a:off x="4210571" y="80587484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483</xdr:row>
      <xdr:rowOff>58862</xdr:rowOff>
    </xdr:from>
    <xdr:to>
      <xdr:col>15</xdr:col>
      <xdr:colOff>128428</xdr:colOff>
      <xdr:row>485</xdr:row>
      <xdr:rowOff>144479</xdr:rowOff>
    </xdr:to>
    <xdr:cxnSp macro="">
      <xdr:nvCxnSpPr>
        <xdr:cNvPr id="498" name="直線コネクタ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CxnSpPr/>
      </xdr:nvCxnSpPr>
      <xdr:spPr>
        <a:xfrm flipV="1">
          <a:off x="4210571" y="80146617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513</xdr:row>
      <xdr:rowOff>136071</xdr:rowOff>
    </xdr:from>
    <xdr:to>
      <xdr:col>10</xdr:col>
      <xdr:colOff>265697</xdr:colOff>
      <xdr:row>513</xdr:row>
      <xdr:rowOff>136071</xdr:rowOff>
    </xdr:to>
    <xdr:cxnSp macro="">
      <xdr:nvCxnSpPr>
        <xdr:cNvPr id="499" name="直線コネクタ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CxnSpPr/>
      </xdr:nvCxnSpPr>
      <xdr:spPr>
        <a:xfrm>
          <a:off x="1778648" y="85472295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513</xdr:row>
      <xdr:rowOff>135356</xdr:rowOff>
    </xdr:from>
    <xdr:to>
      <xdr:col>15</xdr:col>
      <xdr:colOff>128427</xdr:colOff>
      <xdr:row>513</xdr:row>
      <xdr:rowOff>135356</xdr:rowOff>
    </xdr:to>
    <xdr:cxnSp macro="">
      <xdr:nvCxnSpPr>
        <xdr:cNvPr id="500" name="直線コネクタ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CxnSpPr/>
      </xdr:nvCxnSpPr>
      <xdr:spPr>
        <a:xfrm>
          <a:off x="2987126" y="85471580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513</xdr:row>
      <xdr:rowOff>163872</xdr:rowOff>
    </xdr:from>
    <xdr:to>
      <xdr:col>6</xdr:col>
      <xdr:colOff>240801</xdr:colOff>
      <xdr:row>514</xdr:row>
      <xdr:rowOff>149832</xdr:rowOff>
    </xdr:to>
    <xdr:sp macro="" textlink="">
      <xdr:nvSpPr>
        <xdr:cNvPr id="501" name="二等辺三角形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/>
      </xdr:nvSpPr>
      <xdr:spPr>
        <a:xfrm>
          <a:off x="1673826" y="85500096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513</xdr:row>
      <xdr:rowOff>165885</xdr:rowOff>
    </xdr:from>
    <xdr:to>
      <xdr:col>15</xdr:col>
      <xdr:colOff>237291</xdr:colOff>
      <xdr:row>514</xdr:row>
      <xdr:rowOff>151845</xdr:rowOff>
    </xdr:to>
    <xdr:sp macro="" textlink="">
      <xdr:nvSpPr>
        <xdr:cNvPr id="502" name="二等辺三角形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/>
      </xdr:nvSpPr>
      <xdr:spPr>
        <a:xfrm>
          <a:off x="4119602" y="85502109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509</xdr:row>
      <xdr:rowOff>149831</xdr:rowOff>
    </xdr:from>
    <xdr:to>
      <xdr:col>6</xdr:col>
      <xdr:colOff>140885</xdr:colOff>
      <xdr:row>513</xdr:row>
      <xdr:rowOff>163872</xdr:rowOff>
    </xdr:to>
    <xdr:cxnSp macro="">
      <xdr:nvCxnSpPr>
        <xdr:cNvPr id="503" name="直線コネクタ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CxnSpPr>
          <a:stCxn id="501" idx="0"/>
        </xdr:cNvCxnSpPr>
      </xdr:nvCxnSpPr>
      <xdr:spPr>
        <a:xfrm flipV="1">
          <a:off x="1773742" y="84786260"/>
          <a:ext cx="0" cy="713836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504</xdr:row>
      <xdr:rowOff>149832</xdr:rowOff>
    </xdr:from>
    <xdr:to>
      <xdr:col>6</xdr:col>
      <xdr:colOff>139129</xdr:colOff>
      <xdr:row>509</xdr:row>
      <xdr:rowOff>153172</xdr:rowOff>
    </xdr:to>
    <xdr:cxnSp macro="">
      <xdr:nvCxnSpPr>
        <xdr:cNvPr id="504" name="直線コネクタ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CxnSpPr/>
      </xdr:nvCxnSpPr>
      <xdr:spPr>
        <a:xfrm flipV="1">
          <a:off x="1771986" y="83911516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502</xdr:row>
      <xdr:rowOff>58863</xdr:rowOff>
    </xdr:from>
    <xdr:to>
      <xdr:col>6</xdr:col>
      <xdr:colOff>139129</xdr:colOff>
      <xdr:row>504</xdr:row>
      <xdr:rowOff>144480</xdr:rowOff>
    </xdr:to>
    <xdr:cxnSp macro="">
      <xdr:nvCxnSpPr>
        <xdr:cNvPr id="505" name="直線コネクタ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CxnSpPr/>
      </xdr:nvCxnSpPr>
      <xdr:spPr>
        <a:xfrm flipV="1">
          <a:off x="1771986" y="83470649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509</xdr:row>
      <xdr:rowOff>149830</xdr:rowOff>
    </xdr:from>
    <xdr:to>
      <xdr:col>15</xdr:col>
      <xdr:colOff>130184</xdr:colOff>
      <xdr:row>513</xdr:row>
      <xdr:rowOff>163871</xdr:rowOff>
    </xdr:to>
    <xdr:cxnSp macro="">
      <xdr:nvCxnSpPr>
        <xdr:cNvPr id="506" name="直線コネクタ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CxnSpPr/>
      </xdr:nvCxnSpPr>
      <xdr:spPr>
        <a:xfrm flipV="1">
          <a:off x="4212327" y="84786259"/>
          <a:ext cx="0" cy="713836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504</xdr:row>
      <xdr:rowOff>149831</xdr:rowOff>
    </xdr:from>
    <xdr:to>
      <xdr:col>15</xdr:col>
      <xdr:colOff>128428</xdr:colOff>
      <xdr:row>509</xdr:row>
      <xdr:rowOff>153171</xdr:rowOff>
    </xdr:to>
    <xdr:cxnSp macro="">
      <xdr:nvCxnSpPr>
        <xdr:cNvPr id="507" name="直線コネクタ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CxnSpPr/>
      </xdr:nvCxnSpPr>
      <xdr:spPr>
        <a:xfrm flipV="1">
          <a:off x="4210571" y="83911515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502</xdr:row>
      <xdr:rowOff>58862</xdr:rowOff>
    </xdr:from>
    <xdr:to>
      <xdr:col>15</xdr:col>
      <xdr:colOff>128428</xdr:colOff>
      <xdr:row>504</xdr:row>
      <xdr:rowOff>144479</xdr:rowOff>
    </xdr:to>
    <xdr:cxnSp macro="">
      <xdr:nvCxnSpPr>
        <xdr:cNvPr id="508" name="直線コネクタ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CxnSpPr/>
      </xdr:nvCxnSpPr>
      <xdr:spPr>
        <a:xfrm flipV="1">
          <a:off x="4210571" y="83470648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126352</xdr:colOff>
      <xdr:row>493</xdr:row>
      <xdr:rowOff>77755</xdr:rowOff>
    </xdr:from>
    <xdr:to>
      <xdr:col>15</xdr:col>
      <xdr:colOff>126352</xdr:colOff>
      <xdr:row>496</xdr:row>
      <xdr:rowOff>48597</xdr:rowOff>
    </xdr:to>
    <xdr:cxnSp macro="">
      <xdr:nvCxnSpPr>
        <xdr:cNvPr id="509" name="直線コネクタ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CxnSpPr/>
      </xdr:nvCxnSpPr>
      <xdr:spPr>
        <a:xfrm>
          <a:off x="1759209" y="91537194"/>
          <a:ext cx="2449286" cy="49568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137375</xdr:colOff>
      <xdr:row>494</xdr:row>
      <xdr:rowOff>165885</xdr:rowOff>
    </xdr:from>
    <xdr:to>
      <xdr:col>15</xdr:col>
      <xdr:colOff>137375</xdr:colOff>
      <xdr:row>496</xdr:row>
      <xdr:rowOff>48597</xdr:rowOff>
    </xdr:to>
    <xdr:cxnSp macro="">
      <xdr:nvCxnSpPr>
        <xdr:cNvPr id="510" name="直線コネクタ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CxnSpPr>
          <a:stCxn id="473" idx="0"/>
        </xdr:cNvCxnSpPr>
      </xdr:nvCxnSpPr>
      <xdr:spPr>
        <a:xfrm>
          <a:off x="4219518" y="91800273"/>
          <a:ext cx="0" cy="23261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244128</xdr:colOff>
      <xdr:row>485</xdr:row>
      <xdr:rowOff>151332</xdr:rowOff>
    </xdr:from>
    <xdr:to>
      <xdr:col>6</xdr:col>
      <xdr:colOff>137980</xdr:colOff>
      <xdr:row>490</xdr:row>
      <xdr:rowOff>144076</xdr:rowOff>
    </xdr:to>
    <xdr:cxnSp macro="">
      <xdr:nvCxnSpPr>
        <xdr:cNvPr id="511" name="直線コネクタ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CxnSpPr/>
      </xdr:nvCxnSpPr>
      <xdr:spPr>
        <a:xfrm flipH="1">
          <a:off x="1624853" y="88629777"/>
          <a:ext cx="169997" cy="85319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262424</xdr:colOff>
      <xdr:row>494</xdr:row>
      <xdr:rowOff>137979</xdr:rowOff>
    </xdr:from>
    <xdr:to>
      <xdr:col>6</xdr:col>
      <xdr:colOff>115724</xdr:colOff>
      <xdr:row>494</xdr:row>
      <xdr:rowOff>137979</xdr:rowOff>
    </xdr:to>
    <xdr:cxnSp macro="">
      <xdr:nvCxnSpPr>
        <xdr:cNvPr id="512" name="直線コネクタ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CxnSpPr/>
      </xdr:nvCxnSpPr>
      <xdr:spPr>
        <a:xfrm flipH="1">
          <a:off x="1350995" y="91772367"/>
          <a:ext cx="397586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252707</xdr:colOff>
      <xdr:row>490</xdr:row>
      <xdr:rowOff>140074</xdr:rowOff>
    </xdr:from>
    <xdr:to>
      <xdr:col>5</xdr:col>
      <xdr:colOff>244128</xdr:colOff>
      <xdr:row>494</xdr:row>
      <xdr:rowOff>145791</xdr:rowOff>
    </xdr:to>
    <xdr:cxnSp macro="">
      <xdr:nvCxnSpPr>
        <xdr:cNvPr id="513" name="直線コネクタ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CxnSpPr/>
      </xdr:nvCxnSpPr>
      <xdr:spPr>
        <a:xfrm flipH="1">
          <a:off x="1357287" y="89478971"/>
          <a:ext cx="267566" cy="69407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146539</xdr:colOff>
      <xdr:row>494</xdr:row>
      <xdr:rowOff>132800</xdr:rowOff>
    </xdr:from>
    <xdr:to>
      <xdr:col>16</xdr:col>
      <xdr:colOff>267056</xdr:colOff>
      <xdr:row>494</xdr:row>
      <xdr:rowOff>132800</xdr:rowOff>
    </xdr:to>
    <xdr:cxnSp macro="">
      <xdr:nvCxnSpPr>
        <xdr:cNvPr id="514" name="直線コネクタ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CxnSpPr/>
      </xdr:nvCxnSpPr>
      <xdr:spPr>
        <a:xfrm flipH="1">
          <a:off x="4285908" y="90811690"/>
          <a:ext cx="396475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137380</xdr:colOff>
      <xdr:row>485</xdr:row>
      <xdr:rowOff>146539</xdr:rowOff>
    </xdr:from>
    <xdr:to>
      <xdr:col>16</xdr:col>
      <xdr:colOff>20011</xdr:colOff>
      <xdr:row>490</xdr:row>
      <xdr:rowOff>152080</xdr:rowOff>
    </xdr:to>
    <xdr:cxnSp macro="">
      <xdr:nvCxnSpPr>
        <xdr:cNvPr id="515" name="直線コネクタ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CxnSpPr/>
      </xdr:nvCxnSpPr>
      <xdr:spPr>
        <a:xfrm>
          <a:off x="4279554" y="88624984"/>
          <a:ext cx="158776" cy="86599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16009</xdr:colOff>
      <xdr:row>490</xdr:row>
      <xdr:rowOff>144076</xdr:rowOff>
    </xdr:from>
    <xdr:to>
      <xdr:col>16</xdr:col>
      <xdr:colOff>262605</xdr:colOff>
      <xdr:row>494</xdr:row>
      <xdr:rowOff>124626</xdr:rowOff>
    </xdr:to>
    <xdr:cxnSp macro="">
      <xdr:nvCxnSpPr>
        <xdr:cNvPr id="516" name="直線コネクタ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CxnSpPr/>
      </xdr:nvCxnSpPr>
      <xdr:spPr>
        <a:xfrm>
          <a:off x="4434328" y="89482973"/>
          <a:ext cx="246596" cy="66891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190843</xdr:colOff>
      <xdr:row>514</xdr:row>
      <xdr:rowOff>70059</xdr:rowOff>
    </xdr:from>
    <xdr:to>
      <xdr:col>10</xdr:col>
      <xdr:colOff>244802</xdr:colOff>
      <xdr:row>515</xdr:row>
      <xdr:rowOff>22254</xdr:rowOff>
    </xdr:to>
    <xdr:cxnSp macro="">
      <xdr:nvCxnSpPr>
        <xdr:cNvPr id="517" name="直線コネクタ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CxnSpPr>
          <a:stCxn id="501" idx="5"/>
        </xdr:cNvCxnSpPr>
      </xdr:nvCxnSpPr>
      <xdr:spPr>
        <a:xfrm>
          <a:off x="1846591" y="94220678"/>
          <a:ext cx="1157790" cy="12578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235900</xdr:colOff>
      <xdr:row>514</xdr:row>
      <xdr:rowOff>72072</xdr:rowOff>
    </xdr:from>
    <xdr:to>
      <xdr:col>15</xdr:col>
      <xdr:colOff>87417</xdr:colOff>
      <xdr:row>515</xdr:row>
      <xdr:rowOff>26705</xdr:rowOff>
    </xdr:to>
    <xdr:cxnSp macro="">
      <xdr:nvCxnSpPr>
        <xdr:cNvPr id="518" name="直線コネクタ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CxnSpPr>
          <a:endCxn id="502" idx="1"/>
        </xdr:cNvCxnSpPr>
      </xdr:nvCxnSpPr>
      <xdr:spPr>
        <a:xfrm flipV="1">
          <a:off x="2995479" y="94222691"/>
          <a:ext cx="1231307" cy="12822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218686</xdr:colOff>
      <xdr:row>513</xdr:row>
      <xdr:rowOff>131211</xdr:rowOff>
    </xdr:from>
    <xdr:to>
      <xdr:col>6</xdr:col>
      <xdr:colOff>131212</xdr:colOff>
      <xdr:row>513</xdr:row>
      <xdr:rowOff>131211</xdr:rowOff>
    </xdr:to>
    <xdr:cxnSp macro="">
      <xdr:nvCxnSpPr>
        <xdr:cNvPr id="519" name="直線コネクタ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CxnSpPr/>
      </xdr:nvCxnSpPr>
      <xdr:spPr>
        <a:xfrm>
          <a:off x="1579400" y="85467435"/>
          <a:ext cx="184669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126353</xdr:colOff>
      <xdr:row>513</xdr:row>
      <xdr:rowOff>136071</xdr:rowOff>
    </xdr:from>
    <xdr:to>
      <xdr:col>16</xdr:col>
      <xdr:colOff>38878</xdr:colOff>
      <xdr:row>513</xdr:row>
      <xdr:rowOff>136071</xdr:rowOff>
    </xdr:to>
    <xdr:cxnSp macro="">
      <xdr:nvCxnSpPr>
        <xdr:cNvPr id="520" name="直線コネクタ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CxnSpPr/>
      </xdr:nvCxnSpPr>
      <xdr:spPr>
        <a:xfrm>
          <a:off x="4208496" y="85472295"/>
          <a:ext cx="184668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218686</xdr:colOff>
      <xdr:row>509</xdr:row>
      <xdr:rowOff>140931</xdr:rowOff>
    </xdr:from>
    <xdr:to>
      <xdr:col>6</xdr:col>
      <xdr:colOff>38878</xdr:colOff>
      <xdr:row>513</xdr:row>
      <xdr:rowOff>131211</xdr:rowOff>
    </xdr:to>
    <xdr:cxnSp macro="">
      <xdr:nvCxnSpPr>
        <xdr:cNvPr id="521" name="直線コネクタ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CxnSpPr/>
      </xdr:nvCxnSpPr>
      <xdr:spPr>
        <a:xfrm flipV="1">
          <a:off x="1579400" y="84777360"/>
          <a:ext cx="92335" cy="69007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223546</xdr:colOff>
      <xdr:row>509</xdr:row>
      <xdr:rowOff>145790</xdr:rowOff>
    </xdr:from>
    <xdr:to>
      <xdr:col>16</xdr:col>
      <xdr:colOff>29158</xdr:colOff>
      <xdr:row>513</xdr:row>
      <xdr:rowOff>136071</xdr:rowOff>
    </xdr:to>
    <xdr:cxnSp macro="">
      <xdr:nvCxnSpPr>
        <xdr:cNvPr id="522" name="直線コネクタ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CxnSpPr/>
      </xdr:nvCxnSpPr>
      <xdr:spPr>
        <a:xfrm flipH="1" flipV="1">
          <a:off x="4305689" y="84782219"/>
          <a:ext cx="77755" cy="69007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38878</xdr:colOff>
      <xdr:row>504</xdr:row>
      <xdr:rowOff>165231</xdr:rowOff>
    </xdr:from>
    <xdr:to>
      <xdr:col>6</xdr:col>
      <xdr:colOff>145791</xdr:colOff>
      <xdr:row>509</xdr:row>
      <xdr:rowOff>155510</xdr:rowOff>
    </xdr:to>
    <xdr:cxnSp macro="">
      <xdr:nvCxnSpPr>
        <xdr:cNvPr id="523" name="直線コネクタ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CxnSpPr/>
      </xdr:nvCxnSpPr>
      <xdr:spPr>
        <a:xfrm flipV="1">
          <a:off x="1671735" y="83926915"/>
          <a:ext cx="106913" cy="86502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131212</xdr:colOff>
      <xdr:row>504</xdr:row>
      <xdr:rowOff>150651</xdr:rowOff>
    </xdr:from>
    <xdr:to>
      <xdr:col>15</xdr:col>
      <xdr:colOff>223546</xdr:colOff>
      <xdr:row>509</xdr:row>
      <xdr:rowOff>145790</xdr:rowOff>
    </xdr:to>
    <xdr:cxnSp macro="">
      <xdr:nvCxnSpPr>
        <xdr:cNvPr id="524" name="直線コネクタ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CxnSpPr/>
      </xdr:nvCxnSpPr>
      <xdr:spPr>
        <a:xfrm flipH="1" flipV="1">
          <a:off x="4213355" y="83912335"/>
          <a:ext cx="92334" cy="86988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532</xdr:row>
      <xdr:rowOff>136071</xdr:rowOff>
    </xdr:from>
    <xdr:to>
      <xdr:col>10</xdr:col>
      <xdr:colOff>265697</xdr:colOff>
      <xdr:row>532</xdr:row>
      <xdr:rowOff>136071</xdr:rowOff>
    </xdr:to>
    <xdr:cxnSp macro="">
      <xdr:nvCxnSpPr>
        <xdr:cNvPr id="525" name="直線コネクタ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CxnSpPr/>
      </xdr:nvCxnSpPr>
      <xdr:spPr>
        <a:xfrm>
          <a:off x="1778648" y="79174132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532</xdr:row>
      <xdr:rowOff>135356</xdr:rowOff>
    </xdr:from>
    <xdr:to>
      <xdr:col>15</xdr:col>
      <xdr:colOff>128427</xdr:colOff>
      <xdr:row>532</xdr:row>
      <xdr:rowOff>135356</xdr:rowOff>
    </xdr:to>
    <xdr:cxnSp macro="">
      <xdr:nvCxnSpPr>
        <xdr:cNvPr id="526" name="直線コネクタ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CxnSpPr/>
      </xdr:nvCxnSpPr>
      <xdr:spPr>
        <a:xfrm>
          <a:off x="2987126" y="79173417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532</xdr:row>
      <xdr:rowOff>163872</xdr:rowOff>
    </xdr:from>
    <xdr:to>
      <xdr:col>6</xdr:col>
      <xdr:colOff>240801</xdr:colOff>
      <xdr:row>533</xdr:row>
      <xdr:rowOff>149832</xdr:rowOff>
    </xdr:to>
    <xdr:sp macro="" textlink="">
      <xdr:nvSpPr>
        <xdr:cNvPr id="527" name="二等辺三角形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/>
      </xdr:nvSpPr>
      <xdr:spPr>
        <a:xfrm>
          <a:off x="1673826" y="79201933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532</xdr:row>
      <xdr:rowOff>165885</xdr:rowOff>
    </xdr:from>
    <xdr:to>
      <xdr:col>15</xdr:col>
      <xdr:colOff>237291</xdr:colOff>
      <xdr:row>533</xdr:row>
      <xdr:rowOff>151845</xdr:rowOff>
    </xdr:to>
    <xdr:sp macro="" textlink="">
      <xdr:nvSpPr>
        <xdr:cNvPr id="528" name="二等辺三角形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/>
      </xdr:nvSpPr>
      <xdr:spPr>
        <a:xfrm>
          <a:off x="4119602" y="79203946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528</xdr:row>
      <xdr:rowOff>149831</xdr:rowOff>
    </xdr:from>
    <xdr:to>
      <xdr:col>6</xdr:col>
      <xdr:colOff>140885</xdr:colOff>
      <xdr:row>532</xdr:row>
      <xdr:rowOff>163872</xdr:rowOff>
    </xdr:to>
    <xdr:cxnSp macro="">
      <xdr:nvCxnSpPr>
        <xdr:cNvPr id="529" name="直線コネクタ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CxnSpPr>
          <a:stCxn id="527" idx="0"/>
        </xdr:cNvCxnSpPr>
      </xdr:nvCxnSpPr>
      <xdr:spPr>
        <a:xfrm flipV="1">
          <a:off x="1773742" y="78488096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523</xdr:row>
      <xdr:rowOff>149832</xdr:rowOff>
    </xdr:from>
    <xdr:to>
      <xdr:col>6</xdr:col>
      <xdr:colOff>139129</xdr:colOff>
      <xdr:row>528</xdr:row>
      <xdr:rowOff>153172</xdr:rowOff>
    </xdr:to>
    <xdr:cxnSp macro="">
      <xdr:nvCxnSpPr>
        <xdr:cNvPr id="530" name="直線コネクタ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CxnSpPr/>
      </xdr:nvCxnSpPr>
      <xdr:spPr>
        <a:xfrm flipV="1">
          <a:off x="1771986" y="77613352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521</xdr:row>
      <xdr:rowOff>58863</xdr:rowOff>
    </xdr:from>
    <xdr:to>
      <xdr:col>6</xdr:col>
      <xdr:colOff>139129</xdr:colOff>
      <xdr:row>523</xdr:row>
      <xdr:rowOff>144480</xdr:rowOff>
    </xdr:to>
    <xdr:cxnSp macro="">
      <xdr:nvCxnSpPr>
        <xdr:cNvPr id="531" name="直線コネクタ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CxnSpPr/>
      </xdr:nvCxnSpPr>
      <xdr:spPr>
        <a:xfrm flipV="1">
          <a:off x="1771986" y="77172485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528</xdr:row>
      <xdr:rowOff>149830</xdr:rowOff>
    </xdr:from>
    <xdr:to>
      <xdr:col>15</xdr:col>
      <xdr:colOff>130184</xdr:colOff>
      <xdr:row>532</xdr:row>
      <xdr:rowOff>163871</xdr:rowOff>
    </xdr:to>
    <xdr:cxnSp macro="">
      <xdr:nvCxnSpPr>
        <xdr:cNvPr id="532" name="直線コネクタ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CxnSpPr/>
      </xdr:nvCxnSpPr>
      <xdr:spPr>
        <a:xfrm flipV="1">
          <a:off x="4212327" y="78488095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523</xdr:row>
      <xdr:rowOff>149831</xdr:rowOff>
    </xdr:from>
    <xdr:to>
      <xdr:col>15</xdr:col>
      <xdr:colOff>128428</xdr:colOff>
      <xdr:row>528</xdr:row>
      <xdr:rowOff>153171</xdr:rowOff>
    </xdr:to>
    <xdr:cxnSp macro="">
      <xdr:nvCxnSpPr>
        <xdr:cNvPr id="533" name="直線コネクタ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CxnSpPr/>
      </xdr:nvCxnSpPr>
      <xdr:spPr>
        <a:xfrm flipV="1">
          <a:off x="4210571" y="77613351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521</xdr:row>
      <xdr:rowOff>58862</xdr:rowOff>
    </xdr:from>
    <xdr:to>
      <xdr:col>15</xdr:col>
      <xdr:colOff>128428</xdr:colOff>
      <xdr:row>523</xdr:row>
      <xdr:rowOff>144479</xdr:rowOff>
    </xdr:to>
    <xdr:cxnSp macro="">
      <xdr:nvCxnSpPr>
        <xdr:cNvPr id="534" name="直線コネクタ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CxnSpPr/>
      </xdr:nvCxnSpPr>
      <xdr:spPr>
        <a:xfrm flipV="1">
          <a:off x="4210571" y="77172484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231803</xdr:colOff>
      <xdr:row>532</xdr:row>
      <xdr:rowOff>137380</xdr:rowOff>
    </xdr:from>
    <xdr:to>
      <xdr:col>6</xdr:col>
      <xdr:colOff>109903</xdr:colOff>
      <xdr:row>532</xdr:row>
      <xdr:rowOff>137380</xdr:rowOff>
    </xdr:to>
    <xdr:cxnSp macro="">
      <xdr:nvCxnSpPr>
        <xdr:cNvPr id="535" name="直線コネクタ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CxnSpPr/>
      </xdr:nvCxnSpPr>
      <xdr:spPr>
        <a:xfrm flipH="1">
          <a:off x="1344458" y="97144869"/>
          <a:ext cx="434427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231803</xdr:colOff>
      <xdr:row>523</xdr:row>
      <xdr:rowOff>151280</xdr:rowOff>
    </xdr:from>
    <xdr:to>
      <xdr:col>6</xdr:col>
      <xdr:colOff>140073</xdr:colOff>
      <xdr:row>532</xdr:row>
      <xdr:rowOff>143296</xdr:rowOff>
    </xdr:to>
    <xdr:cxnSp macro="">
      <xdr:nvCxnSpPr>
        <xdr:cNvPr id="536" name="直線コネクタ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CxnSpPr/>
      </xdr:nvCxnSpPr>
      <xdr:spPr>
        <a:xfrm flipH="1">
          <a:off x="1344458" y="95603581"/>
          <a:ext cx="464597" cy="154720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151279</xdr:colOff>
      <xdr:row>528</xdr:row>
      <xdr:rowOff>140074</xdr:rowOff>
    </xdr:from>
    <xdr:to>
      <xdr:col>8</xdr:col>
      <xdr:colOff>56029</xdr:colOff>
      <xdr:row>532</xdr:row>
      <xdr:rowOff>134470</xdr:rowOff>
    </xdr:to>
    <xdr:cxnSp macro="">
      <xdr:nvCxnSpPr>
        <xdr:cNvPr id="537" name="直線コネクタ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CxnSpPr/>
      </xdr:nvCxnSpPr>
      <xdr:spPr>
        <a:xfrm>
          <a:off x="1784136" y="78478339"/>
          <a:ext cx="449036" cy="69419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160126</xdr:colOff>
      <xdr:row>530</xdr:row>
      <xdr:rowOff>36568</xdr:rowOff>
    </xdr:from>
    <xdr:to>
      <xdr:col>15</xdr:col>
      <xdr:colOff>143317</xdr:colOff>
      <xdr:row>530</xdr:row>
      <xdr:rowOff>36568</xdr:rowOff>
    </xdr:to>
    <xdr:cxnSp macro="">
      <xdr:nvCxnSpPr>
        <xdr:cNvPr id="538" name="直線コネクタ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CxnSpPr/>
      </xdr:nvCxnSpPr>
      <xdr:spPr>
        <a:xfrm>
          <a:off x="1792983" y="78724731"/>
          <a:ext cx="2432477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218514</xdr:colOff>
      <xdr:row>528</xdr:row>
      <xdr:rowOff>151279</xdr:rowOff>
    </xdr:from>
    <xdr:to>
      <xdr:col>15</xdr:col>
      <xdr:colOff>123264</xdr:colOff>
      <xdr:row>532</xdr:row>
      <xdr:rowOff>128867</xdr:rowOff>
    </xdr:to>
    <xdr:cxnSp macro="">
      <xdr:nvCxnSpPr>
        <xdr:cNvPr id="539" name="直線コネクタ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CxnSpPr/>
      </xdr:nvCxnSpPr>
      <xdr:spPr>
        <a:xfrm flipH="1">
          <a:off x="3756371" y="78489544"/>
          <a:ext cx="449036" cy="67738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145677</xdr:colOff>
      <xdr:row>532</xdr:row>
      <xdr:rowOff>134470</xdr:rowOff>
    </xdr:from>
    <xdr:to>
      <xdr:col>17</xdr:col>
      <xdr:colOff>54790</xdr:colOff>
      <xdr:row>532</xdr:row>
      <xdr:rowOff>134470</xdr:rowOff>
    </xdr:to>
    <xdr:cxnSp macro="">
      <xdr:nvCxnSpPr>
        <xdr:cNvPr id="540" name="直線コネクタ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CxnSpPr/>
      </xdr:nvCxnSpPr>
      <xdr:spPr>
        <a:xfrm flipH="1">
          <a:off x="4318133" y="97141959"/>
          <a:ext cx="465440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134470</xdr:colOff>
      <xdr:row>523</xdr:row>
      <xdr:rowOff>151280</xdr:rowOff>
    </xdr:from>
    <xdr:to>
      <xdr:col>17</xdr:col>
      <xdr:colOff>63219</xdr:colOff>
      <xdr:row>532</xdr:row>
      <xdr:rowOff>134867</xdr:rowOff>
    </xdr:to>
    <xdr:cxnSp macro="">
      <xdr:nvCxnSpPr>
        <xdr:cNvPr id="541" name="直線コネクタ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CxnSpPr/>
      </xdr:nvCxnSpPr>
      <xdr:spPr>
        <a:xfrm>
          <a:off x="4306926" y="95603581"/>
          <a:ext cx="485076" cy="153877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549</xdr:row>
      <xdr:rowOff>136071</xdr:rowOff>
    </xdr:from>
    <xdr:to>
      <xdr:col>10</xdr:col>
      <xdr:colOff>265697</xdr:colOff>
      <xdr:row>549</xdr:row>
      <xdr:rowOff>136071</xdr:rowOff>
    </xdr:to>
    <xdr:cxnSp macro="">
      <xdr:nvCxnSpPr>
        <xdr:cNvPr id="542" name="直線コネクタ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CxnSpPr/>
      </xdr:nvCxnSpPr>
      <xdr:spPr>
        <a:xfrm>
          <a:off x="1778648" y="82148265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549</xdr:row>
      <xdr:rowOff>135356</xdr:rowOff>
    </xdr:from>
    <xdr:to>
      <xdr:col>15</xdr:col>
      <xdr:colOff>128427</xdr:colOff>
      <xdr:row>549</xdr:row>
      <xdr:rowOff>135356</xdr:rowOff>
    </xdr:to>
    <xdr:cxnSp macro="">
      <xdr:nvCxnSpPr>
        <xdr:cNvPr id="543" name="直線コネクタ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CxnSpPr/>
      </xdr:nvCxnSpPr>
      <xdr:spPr>
        <a:xfrm>
          <a:off x="2987126" y="82147550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549</xdr:row>
      <xdr:rowOff>163872</xdr:rowOff>
    </xdr:from>
    <xdr:to>
      <xdr:col>6</xdr:col>
      <xdr:colOff>240801</xdr:colOff>
      <xdr:row>550</xdr:row>
      <xdr:rowOff>149832</xdr:rowOff>
    </xdr:to>
    <xdr:sp macro="" textlink="">
      <xdr:nvSpPr>
        <xdr:cNvPr id="544" name="二等辺三角形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/>
      </xdr:nvSpPr>
      <xdr:spPr>
        <a:xfrm>
          <a:off x="1673826" y="82176066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549</xdr:row>
      <xdr:rowOff>165885</xdr:rowOff>
    </xdr:from>
    <xdr:to>
      <xdr:col>15</xdr:col>
      <xdr:colOff>237291</xdr:colOff>
      <xdr:row>550</xdr:row>
      <xdr:rowOff>151845</xdr:rowOff>
    </xdr:to>
    <xdr:sp macro="" textlink="">
      <xdr:nvSpPr>
        <xdr:cNvPr id="545" name="二等辺三角形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/>
      </xdr:nvSpPr>
      <xdr:spPr>
        <a:xfrm>
          <a:off x="4119602" y="82178079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545</xdr:row>
      <xdr:rowOff>149831</xdr:rowOff>
    </xdr:from>
    <xdr:to>
      <xdr:col>6</xdr:col>
      <xdr:colOff>140885</xdr:colOff>
      <xdr:row>549</xdr:row>
      <xdr:rowOff>163872</xdr:rowOff>
    </xdr:to>
    <xdr:cxnSp macro="">
      <xdr:nvCxnSpPr>
        <xdr:cNvPr id="546" name="直線コネクタ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CxnSpPr>
          <a:stCxn id="544" idx="0"/>
        </xdr:cNvCxnSpPr>
      </xdr:nvCxnSpPr>
      <xdr:spPr>
        <a:xfrm flipV="1">
          <a:off x="1773742" y="81462229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540</xdr:row>
      <xdr:rowOff>149832</xdr:rowOff>
    </xdr:from>
    <xdr:to>
      <xdr:col>6</xdr:col>
      <xdr:colOff>139129</xdr:colOff>
      <xdr:row>545</xdr:row>
      <xdr:rowOff>153172</xdr:rowOff>
    </xdr:to>
    <xdr:cxnSp macro="">
      <xdr:nvCxnSpPr>
        <xdr:cNvPr id="547" name="直線コネクタ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CxnSpPr/>
      </xdr:nvCxnSpPr>
      <xdr:spPr>
        <a:xfrm flipV="1">
          <a:off x="1771986" y="80587485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538</xdr:row>
      <xdr:rowOff>58863</xdr:rowOff>
    </xdr:from>
    <xdr:to>
      <xdr:col>6</xdr:col>
      <xdr:colOff>139129</xdr:colOff>
      <xdr:row>540</xdr:row>
      <xdr:rowOff>144480</xdr:rowOff>
    </xdr:to>
    <xdr:cxnSp macro="">
      <xdr:nvCxnSpPr>
        <xdr:cNvPr id="548" name="直線コネクタ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CxnSpPr/>
      </xdr:nvCxnSpPr>
      <xdr:spPr>
        <a:xfrm flipV="1">
          <a:off x="1771986" y="80146618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545</xdr:row>
      <xdr:rowOff>149830</xdr:rowOff>
    </xdr:from>
    <xdr:to>
      <xdr:col>15</xdr:col>
      <xdr:colOff>130184</xdr:colOff>
      <xdr:row>549</xdr:row>
      <xdr:rowOff>163871</xdr:rowOff>
    </xdr:to>
    <xdr:cxnSp macro="">
      <xdr:nvCxnSpPr>
        <xdr:cNvPr id="549" name="直線コネクタ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CxnSpPr/>
      </xdr:nvCxnSpPr>
      <xdr:spPr>
        <a:xfrm flipV="1">
          <a:off x="4212327" y="81462228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540</xdr:row>
      <xdr:rowOff>149831</xdr:rowOff>
    </xdr:from>
    <xdr:to>
      <xdr:col>15</xdr:col>
      <xdr:colOff>128428</xdr:colOff>
      <xdr:row>545</xdr:row>
      <xdr:rowOff>153171</xdr:rowOff>
    </xdr:to>
    <xdr:cxnSp macro="">
      <xdr:nvCxnSpPr>
        <xdr:cNvPr id="550" name="直線コネクタ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CxnSpPr/>
      </xdr:nvCxnSpPr>
      <xdr:spPr>
        <a:xfrm flipV="1">
          <a:off x="4210571" y="80587484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538</xdr:row>
      <xdr:rowOff>58862</xdr:rowOff>
    </xdr:from>
    <xdr:to>
      <xdr:col>15</xdr:col>
      <xdr:colOff>128428</xdr:colOff>
      <xdr:row>540</xdr:row>
      <xdr:rowOff>144479</xdr:rowOff>
    </xdr:to>
    <xdr:cxnSp macro="">
      <xdr:nvCxnSpPr>
        <xdr:cNvPr id="551" name="直線コネクタ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CxnSpPr/>
      </xdr:nvCxnSpPr>
      <xdr:spPr>
        <a:xfrm flipV="1">
          <a:off x="4210571" y="80146617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568</xdr:row>
      <xdr:rowOff>136071</xdr:rowOff>
    </xdr:from>
    <xdr:to>
      <xdr:col>10</xdr:col>
      <xdr:colOff>265697</xdr:colOff>
      <xdr:row>568</xdr:row>
      <xdr:rowOff>136071</xdr:rowOff>
    </xdr:to>
    <xdr:cxnSp macro="">
      <xdr:nvCxnSpPr>
        <xdr:cNvPr id="552" name="直線コネクタ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CxnSpPr/>
      </xdr:nvCxnSpPr>
      <xdr:spPr>
        <a:xfrm>
          <a:off x="1778648" y="85472295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568</xdr:row>
      <xdr:rowOff>135356</xdr:rowOff>
    </xdr:from>
    <xdr:to>
      <xdr:col>15</xdr:col>
      <xdr:colOff>128427</xdr:colOff>
      <xdr:row>568</xdr:row>
      <xdr:rowOff>135356</xdr:rowOff>
    </xdr:to>
    <xdr:cxnSp macro="">
      <xdr:nvCxnSpPr>
        <xdr:cNvPr id="553" name="直線コネクタ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CxnSpPr/>
      </xdr:nvCxnSpPr>
      <xdr:spPr>
        <a:xfrm>
          <a:off x="2987126" y="85471580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568</xdr:row>
      <xdr:rowOff>163872</xdr:rowOff>
    </xdr:from>
    <xdr:to>
      <xdr:col>6</xdr:col>
      <xdr:colOff>240801</xdr:colOff>
      <xdr:row>569</xdr:row>
      <xdr:rowOff>149832</xdr:rowOff>
    </xdr:to>
    <xdr:sp macro="" textlink="">
      <xdr:nvSpPr>
        <xdr:cNvPr id="554" name="二等辺三角形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/>
      </xdr:nvSpPr>
      <xdr:spPr>
        <a:xfrm>
          <a:off x="1673826" y="85500096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568</xdr:row>
      <xdr:rowOff>165885</xdr:rowOff>
    </xdr:from>
    <xdr:to>
      <xdr:col>15</xdr:col>
      <xdr:colOff>237291</xdr:colOff>
      <xdr:row>569</xdr:row>
      <xdr:rowOff>151845</xdr:rowOff>
    </xdr:to>
    <xdr:sp macro="" textlink="">
      <xdr:nvSpPr>
        <xdr:cNvPr id="555" name="二等辺三角形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/>
      </xdr:nvSpPr>
      <xdr:spPr>
        <a:xfrm>
          <a:off x="4119602" y="85502109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564</xdr:row>
      <xdr:rowOff>149831</xdr:rowOff>
    </xdr:from>
    <xdr:to>
      <xdr:col>6</xdr:col>
      <xdr:colOff>140885</xdr:colOff>
      <xdr:row>568</xdr:row>
      <xdr:rowOff>163872</xdr:rowOff>
    </xdr:to>
    <xdr:cxnSp macro="">
      <xdr:nvCxnSpPr>
        <xdr:cNvPr id="556" name="直線コネクタ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CxnSpPr>
          <a:stCxn id="554" idx="0"/>
        </xdr:cNvCxnSpPr>
      </xdr:nvCxnSpPr>
      <xdr:spPr>
        <a:xfrm flipV="1">
          <a:off x="1773742" y="84786260"/>
          <a:ext cx="0" cy="713836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559</xdr:row>
      <xdr:rowOff>149832</xdr:rowOff>
    </xdr:from>
    <xdr:to>
      <xdr:col>6</xdr:col>
      <xdr:colOff>139129</xdr:colOff>
      <xdr:row>564</xdr:row>
      <xdr:rowOff>153172</xdr:rowOff>
    </xdr:to>
    <xdr:cxnSp macro="">
      <xdr:nvCxnSpPr>
        <xdr:cNvPr id="557" name="直線コネクタ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CxnSpPr/>
      </xdr:nvCxnSpPr>
      <xdr:spPr>
        <a:xfrm flipV="1">
          <a:off x="1771986" y="83911516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557</xdr:row>
      <xdr:rowOff>58863</xdr:rowOff>
    </xdr:from>
    <xdr:to>
      <xdr:col>6</xdr:col>
      <xdr:colOff>139129</xdr:colOff>
      <xdr:row>559</xdr:row>
      <xdr:rowOff>144480</xdr:rowOff>
    </xdr:to>
    <xdr:cxnSp macro="">
      <xdr:nvCxnSpPr>
        <xdr:cNvPr id="558" name="直線コネクタ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CxnSpPr/>
      </xdr:nvCxnSpPr>
      <xdr:spPr>
        <a:xfrm flipV="1">
          <a:off x="1771986" y="83470649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564</xdr:row>
      <xdr:rowOff>149830</xdr:rowOff>
    </xdr:from>
    <xdr:to>
      <xdr:col>15</xdr:col>
      <xdr:colOff>130184</xdr:colOff>
      <xdr:row>568</xdr:row>
      <xdr:rowOff>163871</xdr:rowOff>
    </xdr:to>
    <xdr:cxnSp macro="">
      <xdr:nvCxnSpPr>
        <xdr:cNvPr id="559" name="直線コネクタ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CxnSpPr/>
      </xdr:nvCxnSpPr>
      <xdr:spPr>
        <a:xfrm flipV="1">
          <a:off x="4212327" y="84786259"/>
          <a:ext cx="0" cy="713836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559</xdr:row>
      <xdr:rowOff>149831</xdr:rowOff>
    </xdr:from>
    <xdr:to>
      <xdr:col>15</xdr:col>
      <xdr:colOff>128428</xdr:colOff>
      <xdr:row>564</xdr:row>
      <xdr:rowOff>153171</xdr:rowOff>
    </xdr:to>
    <xdr:cxnSp macro="">
      <xdr:nvCxnSpPr>
        <xdr:cNvPr id="560" name="直線コネクタ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CxnSpPr/>
      </xdr:nvCxnSpPr>
      <xdr:spPr>
        <a:xfrm flipV="1">
          <a:off x="4210571" y="83911515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557</xdr:row>
      <xdr:rowOff>58862</xdr:rowOff>
    </xdr:from>
    <xdr:to>
      <xdr:col>15</xdr:col>
      <xdr:colOff>128428</xdr:colOff>
      <xdr:row>559</xdr:row>
      <xdr:rowOff>144479</xdr:rowOff>
    </xdr:to>
    <xdr:cxnSp macro="">
      <xdr:nvCxnSpPr>
        <xdr:cNvPr id="561" name="直線コネクタ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CxnSpPr/>
      </xdr:nvCxnSpPr>
      <xdr:spPr>
        <a:xfrm flipV="1">
          <a:off x="4210571" y="83470648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136072</xdr:colOff>
      <xdr:row>548</xdr:row>
      <xdr:rowOff>51027</xdr:rowOff>
    </xdr:from>
    <xdr:to>
      <xdr:col>15</xdr:col>
      <xdr:colOff>139769</xdr:colOff>
      <xdr:row>551</xdr:row>
      <xdr:rowOff>150123</xdr:rowOff>
    </xdr:to>
    <xdr:cxnSp macro="">
      <xdr:nvCxnSpPr>
        <xdr:cNvPr id="562" name="直線コネクタ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CxnSpPr/>
      </xdr:nvCxnSpPr>
      <xdr:spPr>
        <a:xfrm>
          <a:off x="1782240" y="98707250"/>
          <a:ext cx="2472950" cy="61158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137375</xdr:colOff>
      <xdr:row>549</xdr:row>
      <xdr:rowOff>165885</xdr:rowOff>
    </xdr:from>
    <xdr:to>
      <xdr:col>15</xdr:col>
      <xdr:colOff>137375</xdr:colOff>
      <xdr:row>551</xdr:row>
      <xdr:rowOff>155299</xdr:rowOff>
    </xdr:to>
    <xdr:cxnSp macro="">
      <xdr:nvCxnSpPr>
        <xdr:cNvPr id="563" name="直線コネクタ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CxnSpPr>
          <a:stCxn id="545" idx="0"/>
        </xdr:cNvCxnSpPr>
      </xdr:nvCxnSpPr>
      <xdr:spPr>
        <a:xfrm>
          <a:off x="4252796" y="98992937"/>
          <a:ext cx="0" cy="33107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267056</xdr:colOff>
      <xdr:row>541</xdr:row>
      <xdr:rowOff>8504</xdr:rowOff>
    </xdr:from>
    <xdr:to>
      <xdr:col>6</xdr:col>
      <xdr:colOff>59531</xdr:colOff>
      <xdr:row>545</xdr:row>
      <xdr:rowOff>151331</xdr:rowOff>
    </xdr:to>
    <xdr:cxnSp macro="">
      <xdr:nvCxnSpPr>
        <xdr:cNvPr id="564" name="直線コネクタ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CxnSpPr/>
      </xdr:nvCxnSpPr>
      <xdr:spPr>
        <a:xfrm flipH="1">
          <a:off x="1627770" y="97529196"/>
          <a:ext cx="64618" cy="82318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165229</xdr:colOff>
      <xdr:row>549</xdr:row>
      <xdr:rowOff>137979</xdr:rowOff>
    </xdr:from>
    <xdr:to>
      <xdr:col>6</xdr:col>
      <xdr:colOff>115723</xdr:colOff>
      <xdr:row>549</xdr:row>
      <xdr:rowOff>137979</xdr:rowOff>
    </xdr:to>
    <xdr:cxnSp macro="">
      <xdr:nvCxnSpPr>
        <xdr:cNvPr id="646" name="直線コネクタ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CxnSpPr/>
      </xdr:nvCxnSpPr>
      <xdr:spPr>
        <a:xfrm flipH="1">
          <a:off x="1550242" y="98726589"/>
          <a:ext cx="227496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165229</xdr:colOff>
      <xdr:row>545</xdr:row>
      <xdr:rowOff>137979</xdr:rowOff>
    </xdr:from>
    <xdr:to>
      <xdr:col>5</xdr:col>
      <xdr:colOff>267056</xdr:colOff>
      <xdr:row>549</xdr:row>
      <xdr:rowOff>140931</xdr:rowOff>
    </xdr:to>
    <xdr:cxnSp macro="">
      <xdr:nvCxnSpPr>
        <xdr:cNvPr id="647" name="直線コネクタ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CxnSpPr/>
      </xdr:nvCxnSpPr>
      <xdr:spPr>
        <a:xfrm flipH="1">
          <a:off x="1550242" y="98046232"/>
          <a:ext cx="101827" cy="68330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146539</xdr:colOff>
      <xdr:row>549</xdr:row>
      <xdr:rowOff>132800</xdr:rowOff>
    </xdr:from>
    <xdr:to>
      <xdr:col>16</xdr:col>
      <xdr:colOff>42941</xdr:colOff>
      <xdr:row>549</xdr:row>
      <xdr:rowOff>132800</xdr:rowOff>
    </xdr:to>
    <xdr:cxnSp macro="">
      <xdr:nvCxnSpPr>
        <xdr:cNvPr id="650" name="直線コネクタ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CxnSpPr/>
      </xdr:nvCxnSpPr>
      <xdr:spPr>
        <a:xfrm flipH="1">
          <a:off x="4303967" y="99567554"/>
          <a:ext cx="173564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42809</xdr:colOff>
      <xdr:row>540</xdr:row>
      <xdr:rowOff>128427</xdr:rowOff>
    </xdr:from>
    <xdr:to>
      <xdr:col>16</xdr:col>
      <xdr:colOff>9159</xdr:colOff>
      <xdr:row>545</xdr:row>
      <xdr:rowOff>164855</xdr:rowOff>
    </xdr:to>
    <xdr:cxnSp macro="">
      <xdr:nvCxnSpPr>
        <xdr:cNvPr id="652" name="直線コネクタ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CxnSpPr/>
      </xdr:nvCxnSpPr>
      <xdr:spPr>
        <a:xfrm>
          <a:off x="4216685" y="97957669"/>
          <a:ext cx="244609" cy="89260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9159</xdr:colOff>
      <xdr:row>545</xdr:row>
      <xdr:rowOff>155697</xdr:rowOff>
    </xdr:from>
    <xdr:to>
      <xdr:col>16</xdr:col>
      <xdr:colOff>39037</xdr:colOff>
      <xdr:row>549</xdr:row>
      <xdr:rowOff>136629</xdr:rowOff>
    </xdr:to>
    <xdr:cxnSp macro="">
      <xdr:nvCxnSpPr>
        <xdr:cNvPr id="654" name="直線コネクタ 65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CxnSpPr/>
      </xdr:nvCxnSpPr>
      <xdr:spPr>
        <a:xfrm>
          <a:off x="4443749" y="98903402"/>
          <a:ext cx="29878" cy="66798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190843</xdr:colOff>
      <xdr:row>569</xdr:row>
      <xdr:rowOff>70059</xdr:rowOff>
    </xdr:from>
    <xdr:to>
      <xdr:col>10</xdr:col>
      <xdr:colOff>253704</xdr:colOff>
      <xdr:row>570</xdr:row>
      <xdr:rowOff>57862</xdr:rowOff>
    </xdr:to>
    <xdr:cxnSp macro="">
      <xdr:nvCxnSpPr>
        <xdr:cNvPr id="656" name="直線コネクタ 65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CxnSpPr>
          <a:stCxn id="554" idx="5"/>
        </xdr:cNvCxnSpPr>
      </xdr:nvCxnSpPr>
      <xdr:spPr>
        <a:xfrm>
          <a:off x="1846591" y="103767933"/>
          <a:ext cx="1166692" cy="16138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258155</xdr:colOff>
      <xdr:row>568</xdr:row>
      <xdr:rowOff>165885</xdr:rowOff>
    </xdr:from>
    <xdr:to>
      <xdr:col>15</xdr:col>
      <xdr:colOff>137375</xdr:colOff>
      <xdr:row>570</xdr:row>
      <xdr:rowOff>62313</xdr:rowOff>
    </xdr:to>
    <xdr:cxnSp macro="">
      <xdr:nvCxnSpPr>
        <xdr:cNvPr id="658" name="直線コネクタ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CxnSpPr>
          <a:endCxn id="555" idx="0"/>
        </xdr:cNvCxnSpPr>
      </xdr:nvCxnSpPr>
      <xdr:spPr>
        <a:xfrm flipV="1">
          <a:off x="3043768" y="102272088"/>
          <a:ext cx="1272027" cy="23789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218686</xdr:colOff>
      <xdr:row>568</xdr:row>
      <xdr:rowOff>131211</xdr:rowOff>
    </xdr:from>
    <xdr:to>
      <xdr:col>6</xdr:col>
      <xdr:colOff>131212</xdr:colOff>
      <xdr:row>568</xdr:row>
      <xdr:rowOff>131211</xdr:rowOff>
    </xdr:to>
    <xdr:cxnSp macro="">
      <xdr:nvCxnSpPr>
        <xdr:cNvPr id="660" name="直線コネクタ 65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CxnSpPr/>
      </xdr:nvCxnSpPr>
      <xdr:spPr>
        <a:xfrm>
          <a:off x="1579400" y="85467435"/>
          <a:ext cx="184669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126353</xdr:colOff>
      <xdr:row>568</xdr:row>
      <xdr:rowOff>136071</xdr:rowOff>
    </xdr:from>
    <xdr:to>
      <xdr:col>16</xdr:col>
      <xdr:colOff>38878</xdr:colOff>
      <xdr:row>568</xdr:row>
      <xdr:rowOff>136071</xdr:rowOff>
    </xdr:to>
    <xdr:cxnSp macro="">
      <xdr:nvCxnSpPr>
        <xdr:cNvPr id="661" name="直線コネクタ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CxnSpPr/>
      </xdr:nvCxnSpPr>
      <xdr:spPr>
        <a:xfrm>
          <a:off x="4208496" y="85472295"/>
          <a:ext cx="184668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218686</xdr:colOff>
      <xdr:row>564</xdr:row>
      <xdr:rowOff>140931</xdr:rowOff>
    </xdr:from>
    <xdr:to>
      <xdr:col>6</xdr:col>
      <xdr:colOff>38878</xdr:colOff>
      <xdr:row>568</xdr:row>
      <xdr:rowOff>131211</xdr:rowOff>
    </xdr:to>
    <xdr:cxnSp macro="">
      <xdr:nvCxnSpPr>
        <xdr:cNvPr id="662" name="直線コネクタ 66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CxnSpPr/>
      </xdr:nvCxnSpPr>
      <xdr:spPr>
        <a:xfrm flipV="1">
          <a:off x="1579400" y="84777360"/>
          <a:ext cx="92335" cy="69007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564</xdr:row>
      <xdr:rowOff>134788</xdr:rowOff>
    </xdr:from>
    <xdr:to>
      <xdr:col>16</xdr:col>
      <xdr:colOff>29159</xdr:colOff>
      <xdr:row>568</xdr:row>
      <xdr:rowOff>136071</xdr:rowOff>
    </xdr:to>
    <xdr:cxnSp macro="">
      <xdr:nvCxnSpPr>
        <xdr:cNvPr id="663" name="直線コネクタ 66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CxnSpPr/>
      </xdr:nvCxnSpPr>
      <xdr:spPr>
        <a:xfrm flipH="1" flipV="1">
          <a:off x="4178420" y="101558066"/>
          <a:ext cx="307720" cy="68420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38878</xdr:colOff>
      <xdr:row>560</xdr:row>
      <xdr:rowOff>0</xdr:rowOff>
    </xdr:from>
    <xdr:to>
      <xdr:col>6</xdr:col>
      <xdr:colOff>85725</xdr:colOff>
      <xdr:row>564</xdr:row>
      <xdr:rowOff>155511</xdr:rowOff>
    </xdr:to>
    <xdr:cxnSp macro="">
      <xdr:nvCxnSpPr>
        <xdr:cNvPr id="664" name="直線コネクタ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CxnSpPr/>
      </xdr:nvCxnSpPr>
      <xdr:spPr>
        <a:xfrm flipV="1">
          <a:off x="1696228" y="101117400"/>
          <a:ext cx="46847" cy="84131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559</xdr:row>
      <xdr:rowOff>149055</xdr:rowOff>
    </xdr:from>
    <xdr:to>
      <xdr:col>15</xdr:col>
      <xdr:colOff>10906</xdr:colOff>
      <xdr:row>564</xdr:row>
      <xdr:rowOff>134515</xdr:rowOff>
    </xdr:to>
    <xdr:cxnSp macro="">
      <xdr:nvCxnSpPr>
        <xdr:cNvPr id="665" name="直線コネクタ 66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CxnSpPr/>
      </xdr:nvCxnSpPr>
      <xdr:spPr>
        <a:xfrm flipV="1">
          <a:off x="4144466" y="100979542"/>
          <a:ext cx="10906" cy="83980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258536</xdr:colOff>
      <xdr:row>528</xdr:row>
      <xdr:rowOff>156482</xdr:rowOff>
    </xdr:from>
    <xdr:to>
      <xdr:col>6</xdr:col>
      <xdr:colOff>136071</xdr:colOff>
      <xdr:row>532</xdr:row>
      <xdr:rowOff>129268</xdr:rowOff>
    </xdr:to>
    <xdr:cxnSp macro="">
      <xdr:nvCxnSpPr>
        <xdr:cNvPr id="110" name="直線コネクタ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CxnSpPr/>
      </xdr:nvCxnSpPr>
      <xdr:spPr>
        <a:xfrm flipH="1">
          <a:off x="1653268" y="95270411"/>
          <a:ext cx="156482" cy="65314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251731</xdr:colOff>
      <xdr:row>528</xdr:row>
      <xdr:rowOff>149679</xdr:rowOff>
    </xdr:from>
    <xdr:to>
      <xdr:col>15</xdr:col>
      <xdr:colOff>129267</xdr:colOff>
      <xdr:row>532</xdr:row>
      <xdr:rowOff>122465</xdr:rowOff>
    </xdr:to>
    <xdr:cxnSp macro="">
      <xdr:nvCxnSpPr>
        <xdr:cNvPr id="670" name="直線コネクタ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CxnSpPr/>
      </xdr:nvCxnSpPr>
      <xdr:spPr>
        <a:xfrm flipH="1">
          <a:off x="4156981" y="95263608"/>
          <a:ext cx="156482" cy="65314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190500</xdr:colOff>
      <xdr:row>521</xdr:row>
      <xdr:rowOff>74839</xdr:rowOff>
    </xdr:from>
    <xdr:to>
      <xdr:col>5</xdr:col>
      <xdr:colOff>190500</xdr:colOff>
      <xdr:row>532</xdr:row>
      <xdr:rowOff>136071</xdr:rowOff>
    </xdr:to>
    <xdr:cxnSp macro="">
      <xdr:nvCxnSpPr>
        <xdr:cNvPr id="126" name="直線コネクタ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CxnSpPr/>
      </xdr:nvCxnSpPr>
      <xdr:spPr>
        <a:xfrm flipV="1">
          <a:off x="1585232" y="93998143"/>
          <a:ext cx="0" cy="193221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184242</xdr:colOff>
      <xdr:row>521</xdr:row>
      <xdr:rowOff>68035</xdr:rowOff>
    </xdr:from>
    <xdr:to>
      <xdr:col>6</xdr:col>
      <xdr:colOff>136071</xdr:colOff>
      <xdr:row>521</xdr:row>
      <xdr:rowOff>68035</xdr:rowOff>
    </xdr:to>
    <xdr:cxnSp macro="">
      <xdr:nvCxnSpPr>
        <xdr:cNvPr id="137" name="直線コネクタ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CxnSpPr/>
      </xdr:nvCxnSpPr>
      <xdr:spPr>
        <a:xfrm flipH="1">
          <a:off x="1557372" y="94063099"/>
          <a:ext cx="226454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173119</xdr:colOff>
      <xdr:row>521</xdr:row>
      <xdr:rowOff>79806</xdr:rowOff>
    </xdr:from>
    <xdr:to>
      <xdr:col>14</xdr:col>
      <xdr:colOff>173119</xdr:colOff>
      <xdr:row>532</xdr:row>
      <xdr:rowOff>141038</xdr:rowOff>
    </xdr:to>
    <xdr:cxnSp macro="">
      <xdr:nvCxnSpPr>
        <xdr:cNvPr id="672" name="直線コネクタ 67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CxnSpPr/>
      </xdr:nvCxnSpPr>
      <xdr:spPr>
        <a:xfrm flipV="1">
          <a:off x="4017882" y="94074870"/>
          <a:ext cx="0" cy="193494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166861</xdr:colOff>
      <xdr:row>521</xdr:row>
      <xdr:rowOff>73002</xdr:rowOff>
    </xdr:from>
    <xdr:to>
      <xdr:col>15</xdr:col>
      <xdr:colOff>118689</xdr:colOff>
      <xdr:row>521</xdr:row>
      <xdr:rowOff>73002</xdr:rowOff>
    </xdr:to>
    <xdr:cxnSp macro="">
      <xdr:nvCxnSpPr>
        <xdr:cNvPr id="673" name="直線コネクタ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CxnSpPr/>
      </xdr:nvCxnSpPr>
      <xdr:spPr>
        <a:xfrm flipH="1">
          <a:off x="4011624" y="94068066"/>
          <a:ext cx="226454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184242</xdr:colOff>
      <xdr:row>521</xdr:row>
      <xdr:rowOff>68035</xdr:rowOff>
    </xdr:from>
    <xdr:to>
      <xdr:col>15</xdr:col>
      <xdr:colOff>136071</xdr:colOff>
      <xdr:row>521</xdr:row>
      <xdr:rowOff>68035</xdr:rowOff>
    </xdr:to>
    <xdr:cxnSp macro="">
      <xdr:nvCxnSpPr>
        <xdr:cNvPr id="674" name="直線コネクタ 67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CxnSpPr/>
      </xdr:nvCxnSpPr>
      <xdr:spPr>
        <a:xfrm flipH="1">
          <a:off x="1557372" y="94063099"/>
          <a:ext cx="226454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57478</xdr:colOff>
      <xdr:row>538</xdr:row>
      <xdr:rowOff>69795</xdr:rowOff>
    </xdr:from>
    <xdr:to>
      <xdr:col>6</xdr:col>
      <xdr:colOff>135485</xdr:colOff>
      <xdr:row>541</xdr:row>
      <xdr:rowOff>12316</xdr:rowOff>
    </xdr:to>
    <xdr:cxnSp macro="">
      <xdr:nvCxnSpPr>
        <xdr:cNvPr id="172" name="直線コネクタ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CxnSpPr/>
      </xdr:nvCxnSpPr>
      <xdr:spPr>
        <a:xfrm flipV="1">
          <a:off x="1707931" y="97840636"/>
          <a:ext cx="78007" cy="45982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44023</xdr:colOff>
      <xdr:row>538</xdr:row>
      <xdr:rowOff>61585</xdr:rowOff>
    </xdr:from>
    <xdr:to>
      <xdr:col>15</xdr:col>
      <xdr:colOff>131380</xdr:colOff>
      <xdr:row>540</xdr:row>
      <xdr:rowOff>128067</xdr:rowOff>
    </xdr:to>
    <xdr:cxnSp macro="">
      <xdr:nvCxnSpPr>
        <xdr:cNvPr id="174" name="直線コネクタ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CxnSpPr/>
      </xdr:nvCxnSpPr>
      <xdr:spPr>
        <a:xfrm flipV="1">
          <a:off x="4186197" y="97660818"/>
          <a:ext cx="87357" cy="41066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82262</xdr:colOff>
      <xdr:row>557</xdr:row>
      <xdr:rowOff>56284</xdr:rowOff>
    </xdr:from>
    <xdr:to>
      <xdr:col>6</xdr:col>
      <xdr:colOff>142875</xdr:colOff>
      <xdr:row>560</xdr:row>
      <xdr:rowOff>12989</xdr:rowOff>
    </xdr:to>
    <xdr:cxnSp macro="">
      <xdr:nvCxnSpPr>
        <xdr:cNvPr id="187" name="直線コネクタ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CxnSpPr/>
      </xdr:nvCxnSpPr>
      <xdr:spPr>
        <a:xfrm flipV="1">
          <a:off x="1744807" y="101311364"/>
          <a:ext cx="60613" cy="47625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7271</xdr:colOff>
      <xdr:row>557</xdr:row>
      <xdr:rowOff>69272</xdr:rowOff>
    </xdr:from>
    <xdr:to>
      <xdr:col>15</xdr:col>
      <xdr:colOff>129887</xdr:colOff>
      <xdr:row>559</xdr:row>
      <xdr:rowOff>156326</xdr:rowOff>
    </xdr:to>
    <xdr:cxnSp macro="">
      <xdr:nvCxnSpPr>
        <xdr:cNvPr id="189" name="直線コネクタ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CxnSpPr/>
      </xdr:nvCxnSpPr>
      <xdr:spPr>
        <a:xfrm flipV="1">
          <a:off x="4151737" y="100558022"/>
          <a:ext cx="122616" cy="42879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587</xdr:row>
      <xdr:rowOff>136071</xdr:rowOff>
    </xdr:from>
    <xdr:to>
      <xdr:col>10</xdr:col>
      <xdr:colOff>265697</xdr:colOff>
      <xdr:row>587</xdr:row>
      <xdr:rowOff>136071</xdr:rowOff>
    </xdr:to>
    <xdr:cxnSp macro="">
      <xdr:nvCxnSpPr>
        <xdr:cNvPr id="675" name="直線コネクタ 67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CxnSpPr/>
      </xdr:nvCxnSpPr>
      <xdr:spPr>
        <a:xfrm>
          <a:off x="1778648" y="98418520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587</xdr:row>
      <xdr:rowOff>135356</xdr:rowOff>
    </xdr:from>
    <xdr:to>
      <xdr:col>15</xdr:col>
      <xdr:colOff>128427</xdr:colOff>
      <xdr:row>587</xdr:row>
      <xdr:rowOff>135356</xdr:rowOff>
    </xdr:to>
    <xdr:cxnSp macro="">
      <xdr:nvCxnSpPr>
        <xdr:cNvPr id="677" name="直線コネクタ 67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CxnSpPr/>
      </xdr:nvCxnSpPr>
      <xdr:spPr>
        <a:xfrm>
          <a:off x="2987126" y="98417805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587</xdr:row>
      <xdr:rowOff>163872</xdr:rowOff>
    </xdr:from>
    <xdr:to>
      <xdr:col>6</xdr:col>
      <xdr:colOff>240801</xdr:colOff>
      <xdr:row>588</xdr:row>
      <xdr:rowOff>149832</xdr:rowOff>
    </xdr:to>
    <xdr:sp macro="" textlink="">
      <xdr:nvSpPr>
        <xdr:cNvPr id="678" name="二等辺三角形 67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/>
      </xdr:nvSpPr>
      <xdr:spPr>
        <a:xfrm>
          <a:off x="1673826" y="98446321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587</xdr:row>
      <xdr:rowOff>165885</xdr:rowOff>
    </xdr:from>
    <xdr:to>
      <xdr:col>15</xdr:col>
      <xdr:colOff>237291</xdr:colOff>
      <xdr:row>588</xdr:row>
      <xdr:rowOff>151845</xdr:rowOff>
    </xdr:to>
    <xdr:sp macro="" textlink="">
      <xdr:nvSpPr>
        <xdr:cNvPr id="679" name="二等辺三角形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/>
      </xdr:nvSpPr>
      <xdr:spPr>
        <a:xfrm>
          <a:off x="4119602" y="98448334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583</xdr:row>
      <xdr:rowOff>149831</xdr:rowOff>
    </xdr:from>
    <xdr:to>
      <xdr:col>6</xdr:col>
      <xdr:colOff>140885</xdr:colOff>
      <xdr:row>587</xdr:row>
      <xdr:rowOff>163872</xdr:rowOff>
    </xdr:to>
    <xdr:cxnSp macro="">
      <xdr:nvCxnSpPr>
        <xdr:cNvPr id="684" name="直線コネクタ 68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CxnSpPr>
          <a:stCxn id="678" idx="0"/>
        </xdr:cNvCxnSpPr>
      </xdr:nvCxnSpPr>
      <xdr:spPr>
        <a:xfrm flipV="1">
          <a:off x="1773742" y="97732484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578</xdr:row>
      <xdr:rowOff>149832</xdr:rowOff>
    </xdr:from>
    <xdr:to>
      <xdr:col>6</xdr:col>
      <xdr:colOff>139129</xdr:colOff>
      <xdr:row>583</xdr:row>
      <xdr:rowOff>153172</xdr:rowOff>
    </xdr:to>
    <xdr:cxnSp macro="">
      <xdr:nvCxnSpPr>
        <xdr:cNvPr id="686" name="直線コネクタ 68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CxnSpPr/>
      </xdr:nvCxnSpPr>
      <xdr:spPr>
        <a:xfrm flipV="1">
          <a:off x="1771986" y="96857740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576</xdr:row>
      <xdr:rowOff>58863</xdr:rowOff>
    </xdr:from>
    <xdr:to>
      <xdr:col>6</xdr:col>
      <xdr:colOff>139129</xdr:colOff>
      <xdr:row>578</xdr:row>
      <xdr:rowOff>144480</xdr:rowOff>
    </xdr:to>
    <xdr:cxnSp macro="">
      <xdr:nvCxnSpPr>
        <xdr:cNvPr id="687" name="直線コネクタ 68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CxnSpPr/>
      </xdr:nvCxnSpPr>
      <xdr:spPr>
        <a:xfrm flipV="1">
          <a:off x="1771986" y="96416873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583</xdr:row>
      <xdr:rowOff>149830</xdr:rowOff>
    </xdr:from>
    <xdr:to>
      <xdr:col>15</xdr:col>
      <xdr:colOff>130184</xdr:colOff>
      <xdr:row>587</xdr:row>
      <xdr:rowOff>163871</xdr:rowOff>
    </xdr:to>
    <xdr:cxnSp macro="">
      <xdr:nvCxnSpPr>
        <xdr:cNvPr id="688" name="直線コネクタ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CxnSpPr/>
      </xdr:nvCxnSpPr>
      <xdr:spPr>
        <a:xfrm flipV="1">
          <a:off x="4212327" y="97732483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578</xdr:row>
      <xdr:rowOff>149831</xdr:rowOff>
    </xdr:from>
    <xdr:to>
      <xdr:col>15</xdr:col>
      <xdr:colOff>128428</xdr:colOff>
      <xdr:row>583</xdr:row>
      <xdr:rowOff>153171</xdr:rowOff>
    </xdr:to>
    <xdr:cxnSp macro="">
      <xdr:nvCxnSpPr>
        <xdr:cNvPr id="689" name="直線コネクタ 68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CxnSpPr/>
      </xdr:nvCxnSpPr>
      <xdr:spPr>
        <a:xfrm flipV="1">
          <a:off x="4210571" y="96857739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576</xdr:row>
      <xdr:rowOff>58862</xdr:rowOff>
    </xdr:from>
    <xdr:to>
      <xdr:col>15</xdr:col>
      <xdr:colOff>128428</xdr:colOff>
      <xdr:row>578</xdr:row>
      <xdr:rowOff>144479</xdr:rowOff>
    </xdr:to>
    <xdr:cxnSp macro="">
      <xdr:nvCxnSpPr>
        <xdr:cNvPr id="704" name="直線コネクタ 70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CxnSpPr/>
      </xdr:nvCxnSpPr>
      <xdr:spPr>
        <a:xfrm flipV="1">
          <a:off x="4210571" y="96416872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231803</xdr:colOff>
      <xdr:row>587</xdr:row>
      <xdr:rowOff>137380</xdr:rowOff>
    </xdr:from>
    <xdr:to>
      <xdr:col>6</xdr:col>
      <xdr:colOff>109903</xdr:colOff>
      <xdr:row>587</xdr:row>
      <xdr:rowOff>137380</xdr:rowOff>
    </xdr:to>
    <xdr:cxnSp macro="">
      <xdr:nvCxnSpPr>
        <xdr:cNvPr id="707" name="直線コネクタ 70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CxnSpPr/>
      </xdr:nvCxnSpPr>
      <xdr:spPr>
        <a:xfrm flipH="1">
          <a:off x="1320374" y="98419829"/>
          <a:ext cx="422386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231803</xdr:colOff>
      <xdr:row>578</xdr:row>
      <xdr:rowOff>151280</xdr:rowOff>
    </xdr:from>
    <xdr:to>
      <xdr:col>6</xdr:col>
      <xdr:colOff>140073</xdr:colOff>
      <xdr:row>587</xdr:row>
      <xdr:rowOff>143296</xdr:rowOff>
    </xdr:to>
    <xdr:cxnSp macro="">
      <xdr:nvCxnSpPr>
        <xdr:cNvPr id="708" name="直線コネクタ 70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CxnSpPr/>
      </xdr:nvCxnSpPr>
      <xdr:spPr>
        <a:xfrm flipH="1">
          <a:off x="1320374" y="96859188"/>
          <a:ext cx="452556" cy="156655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145677</xdr:colOff>
      <xdr:row>587</xdr:row>
      <xdr:rowOff>134470</xdr:rowOff>
    </xdr:from>
    <xdr:to>
      <xdr:col>17</xdr:col>
      <xdr:colOff>54790</xdr:colOff>
      <xdr:row>587</xdr:row>
      <xdr:rowOff>134470</xdr:rowOff>
    </xdr:to>
    <xdr:cxnSp macro="">
      <xdr:nvCxnSpPr>
        <xdr:cNvPr id="713" name="直線コネクタ 71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CxnSpPr/>
      </xdr:nvCxnSpPr>
      <xdr:spPr>
        <a:xfrm flipH="1">
          <a:off x="4227820" y="98416919"/>
          <a:ext cx="453399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134470</xdr:colOff>
      <xdr:row>578</xdr:row>
      <xdr:rowOff>151280</xdr:rowOff>
    </xdr:from>
    <xdr:to>
      <xdr:col>17</xdr:col>
      <xdr:colOff>63219</xdr:colOff>
      <xdr:row>587</xdr:row>
      <xdr:rowOff>134867</xdr:rowOff>
    </xdr:to>
    <xdr:cxnSp macro="">
      <xdr:nvCxnSpPr>
        <xdr:cNvPr id="715" name="直線コネクタ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CxnSpPr/>
      </xdr:nvCxnSpPr>
      <xdr:spPr>
        <a:xfrm>
          <a:off x="4216613" y="96859188"/>
          <a:ext cx="473035" cy="155812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604</xdr:row>
      <xdr:rowOff>136071</xdr:rowOff>
    </xdr:from>
    <xdr:to>
      <xdr:col>10</xdr:col>
      <xdr:colOff>265697</xdr:colOff>
      <xdr:row>604</xdr:row>
      <xdr:rowOff>136071</xdr:rowOff>
    </xdr:to>
    <xdr:cxnSp macro="">
      <xdr:nvCxnSpPr>
        <xdr:cNvPr id="716" name="直線コネクタ 71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CxnSpPr/>
      </xdr:nvCxnSpPr>
      <xdr:spPr>
        <a:xfrm>
          <a:off x="1778648" y="101392653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604</xdr:row>
      <xdr:rowOff>135356</xdr:rowOff>
    </xdr:from>
    <xdr:to>
      <xdr:col>15</xdr:col>
      <xdr:colOff>128427</xdr:colOff>
      <xdr:row>604</xdr:row>
      <xdr:rowOff>135356</xdr:rowOff>
    </xdr:to>
    <xdr:cxnSp macro="">
      <xdr:nvCxnSpPr>
        <xdr:cNvPr id="717" name="直線コネクタ 71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CxnSpPr/>
      </xdr:nvCxnSpPr>
      <xdr:spPr>
        <a:xfrm>
          <a:off x="2987126" y="101391938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604</xdr:row>
      <xdr:rowOff>163872</xdr:rowOff>
    </xdr:from>
    <xdr:to>
      <xdr:col>6</xdr:col>
      <xdr:colOff>240801</xdr:colOff>
      <xdr:row>605</xdr:row>
      <xdr:rowOff>149832</xdr:rowOff>
    </xdr:to>
    <xdr:sp macro="" textlink="">
      <xdr:nvSpPr>
        <xdr:cNvPr id="719" name="二等辺三角形 71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/>
      </xdr:nvSpPr>
      <xdr:spPr>
        <a:xfrm>
          <a:off x="1673826" y="101420454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604</xdr:row>
      <xdr:rowOff>165885</xdr:rowOff>
    </xdr:from>
    <xdr:to>
      <xdr:col>15</xdr:col>
      <xdr:colOff>237291</xdr:colOff>
      <xdr:row>605</xdr:row>
      <xdr:rowOff>151845</xdr:rowOff>
    </xdr:to>
    <xdr:sp macro="" textlink="">
      <xdr:nvSpPr>
        <xdr:cNvPr id="721" name="二等辺三角形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/>
      </xdr:nvSpPr>
      <xdr:spPr>
        <a:xfrm>
          <a:off x="4119602" y="101422467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600</xdr:row>
      <xdr:rowOff>149831</xdr:rowOff>
    </xdr:from>
    <xdr:to>
      <xdr:col>6</xdr:col>
      <xdr:colOff>140885</xdr:colOff>
      <xdr:row>604</xdr:row>
      <xdr:rowOff>163872</xdr:rowOff>
    </xdr:to>
    <xdr:cxnSp macro="">
      <xdr:nvCxnSpPr>
        <xdr:cNvPr id="722" name="直線コネクタ 72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CxnSpPr>
          <a:stCxn id="719" idx="0"/>
        </xdr:cNvCxnSpPr>
      </xdr:nvCxnSpPr>
      <xdr:spPr>
        <a:xfrm flipV="1">
          <a:off x="1773742" y="100706617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595</xdr:row>
      <xdr:rowOff>149832</xdr:rowOff>
    </xdr:from>
    <xdr:to>
      <xdr:col>6</xdr:col>
      <xdr:colOff>139129</xdr:colOff>
      <xdr:row>600</xdr:row>
      <xdr:rowOff>153172</xdr:rowOff>
    </xdr:to>
    <xdr:cxnSp macro="">
      <xdr:nvCxnSpPr>
        <xdr:cNvPr id="723" name="直線コネクタ 72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CxnSpPr/>
      </xdr:nvCxnSpPr>
      <xdr:spPr>
        <a:xfrm flipV="1">
          <a:off x="1771986" y="99831873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593</xdr:row>
      <xdr:rowOff>58863</xdr:rowOff>
    </xdr:from>
    <xdr:to>
      <xdr:col>6</xdr:col>
      <xdr:colOff>139129</xdr:colOff>
      <xdr:row>595</xdr:row>
      <xdr:rowOff>144480</xdr:rowOff>
    </xdr:to>
    <xdr:cxnSp macro="">
      <xdr:nvCxnSpPr>
        <xdr:cNvPr id="724" name="直線コネクタ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CxnSpPr/>
      </xdr:nvCxnSpPr>
      <xdr:spPr>
        <a:xfrm flipV="1">
          <a:off x="1771986" y="99391006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600</xdr:row>
      <xdr:rowOff>149830</xdr:rowOff>
    </xdr:from>
    <xdr:to>
      <xdr:col>15</xdr:col>
      <xdr:colOff>130184</xdr:colOff>
      <xdr:row>604</xdr:row>
      <xdr:rowOff>163871</xdr:rowOff>
    </xdr:to>
    <xdr:cxnSp macro="">
      <xdr:nvCxnSpPr>
        <xdr:cNvPr id="725" name="直線コネクタ 72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CxnSpPr/>
      </xdr:nvCxnSpPr>
      <xdr:spPr>
        <a:xfrm flipV="1">
          <a:off x="4212327" y="100706616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595</xdr:row>
      <xdr:rowOff>149831</xdr:rowOff>
    </xdr:from>
    <xdr:to>
      <xdr:col>15</xdr:col>
      <xdr:colOff>128428</xdr:colOff>
      <xdr:row>600</xdr:row>
      <xdr:rowOff>153171</xdr:rowOff>
    </xdr:to>
    <xdr:cxnSp macro="">
      <xdr:nvCxnSpPr>
        <xdr:cNvPr id="726" name="直線コネクタ 72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CxnSpPr/>
      </xdr:nvCxnSpPr>
      <xdr:spPr>
        <a:xfrm flipV="1">
          <a:off x="4210571" y="99831872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593</xdr:row>
      <xdr:rowOff>58862</xdr:rowOff>
    </xdr:from>
    <xdr:to>
      <xdr:col>15</xdr:col>
      <xdr:colOff>128428</xdr:colOff>
      <xdr:row>595</xdr:row>
      <xdr:rowOff>144479</xdr:rowOff>
    </xdr:to>
    <xdr:cxnSp macro="">
      <xdr:nvCxnSpPr>
        <xdr:cNvPr id="727" name="直線コネクタ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CxnSpPr/>
      </xdr:nvCxnSpPr>
      <xdr:spPr>
        <a:xfrm flipV="1">
          <a:off x="4210571" y="99391005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623</xdr:row>
      <xdr:rowOff>136071</xdr:rowOff>
    </xdr:from>
    <xdr:to>
      <xdr:col>10</xdr:col>
      <xdr:colOff>265697</xdr:colOff>
      <xdr:row>623</xdr:row>
      <xdr:rowOff>136071</xdr:rowOff>
    </xdr:to>
    <xdr:cxnSp macro="">
      <xdr:nvCxnSpPr>
        <xdr:cNvPr id="728" name="直線コネクタ 72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CxnSpPr/>
      </xdr:nvCxnSpPr>
      <xdr:spPr>
        <a:xfrm>
          <a:off x="1778648" y="104716683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623</xdr:row>
      <xdr:rowOff>135356</xdr:rowOff>
    </xdr:from>
    <xdr:to>
      <xdr:col>15</xdr:col>
      <xdr:colOff>128427</xdr:colOff>
      <xdr:row>623</xdr:row>
      <xdr:rowOff>135356</xdr:rowOff>
    </xdr:to>
    <xdr:cxnSp macro="">
      <xdr:nvCxnSpPr>
        <xdr:cNvPr id="729" name="直線コネクタ 72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CxnSpPr/>
      </xdr:nvCxnSpPr>
      <xdr:spPr>
        <a:xfrm>
          <a:off x="2987126" y="104715968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623</xdr:row>
      <xdr:rowOff>163872</xdr:rowOff>
    </xdr:from>
    <xdr:to>
      <xdr:col>6</xdr:col>
      <xdr:colOff>240801</xdr:colOff>
      <xdr:row>624</xdr:row>
      <xdr:rowOff>149832</xdr:rowOff>
    </xdr:to>
    <xdr:sp macro="" textlink="">
      <xdr:nvSpPr>
        <xdr:cNvPr id="730" name="二等辺三角形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/>
      </xdr:nvSpPr>
      <xdr:spPr>
        <a:xfrm>
          <a:off x="1673826" y="104744484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623</xdr:row>
      <xdr:rowOff>165885</xdr:rowOff>
    </xdr:from>
    <xdr:to>
      <xdr:col>15</xdr:col>
      <xdr:colOff>237291</xdr:colOff>
      <xdr:row>624</xdr:row>
      <xdr:rowOff>151845</xdr:rowOff>
    </xdr:to>
    <xdr:sp macro="" textlink="">
      <xdr:nvSpPr>
        <xdr:cNvPr id="741" name="二等辺三角形 74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/>
      </xdr:nvSpPr>
      <xdr:spPr>
        <a:xfrm>
          <a:off x="4119602" y="104746497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619</xdr:row>
      <xdr:rowOff>149831</xdr:rowOff>
    </xdr:from>
    <xdr:to>
      <xdr:col>6</xdr:col>
      <xdr:colOff>140885</xdr:colOff>
      <xdr:row>623</xdr:row>
      <xdr:rowOff>163872</xdr:rowOff>
    </xdr:to>
    <xdr:cxnSp macro="">
      <xdr:nvCxnSpPr>
        <xdr:cNvPr id="742" name="直線コネクタ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CxnSpPr>
          <a:stCxn id="730" idx="0"/>
        </xdr:cNvCxnSpPr>
      </xdr:nvCxnSpPr>
      <xdr:spPr>
        <a:xfrm flipV="1">
          <a:off x="1773742" y="104030647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614</xdr:row>
      <xdr:rowOff>149832</xdr:rowOff>
    </xdr:from>
    <xdr:to>
      <xdr:col>6</xdr:col>
      <xdr:colOff>139129</xdr:colOff>
      <xdr:row>619</xdr:row>
      <xdr:rowOff>153172</xdr:rowOff>
    </xdr:to>
    <xdr:cxnSp macro="">
      <xdr:nvCxnSpPr>
        <xdr:cNvPr id="743" name="直線コネクタ 74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CxnSpPr/>
      </xdr:nvCxnSpPr>
      <xdr:spPr>
        <a:xfrm flipV="1">
          <a:off x="1771986" y="103155903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612</xdr:row>
      <xdr:rowOff>58863</xdr:rowOff>
    </xdr:from>
    <xdr:to>
      <xdr:col>6</xdr:col>
      <xdr:colOff>139129</xdr:colOff>
      <xdr:row>614</xdr:row>
      <xdr:rowOff>144480</xdr:rowOff>
    </xdr:to>
    <xdr:cxnSp macro="">
      <xdr:nvCxnSpPr>
        <xdr:cNvPr id="744" name="直線コネクタ 74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CxnSpPr/>
      </xdr:nvCxnSpPr>
      <xdr:spPr>
        <a:xfrm flipV="1">
          <a:off x="1771986" y="102715036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619</xdr:row>
      <xdr:rowOff>149830</xdr:rowOff>
    </xdr:from>
    <xdr:to>
      <xdr:col>15</xdr:col>
      <xdr:colOff>130184</xdr:colOff>
      <xdr:row>623</xdr:row>
      <xdr:rowOff>163871</xdr:rowOff>
    </xdr:to>
    <xdr:cxnSp macro="">
      <xdr:nvCxnSpPr>
        <xdr:cNvPr id="745" name="直線コネクタ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CxnSpPr/>
      </xdr:nvCxnSpPr>
      <xdr:spPr>
        <a:xfrm flipV="1">
          <a:off x="4212327" y="104030646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614</xdr:row>
      <xdr:rowOff>149831</xdr:rowOff>
    </xdr:from>
    <xdr:to>
      <xdr:col>15</xdr:col>
      <xdr:colOff>128428</xdr:colOff>
      <xdr:row>619</xdr:row>
      <xdr:rowOff>153171</xdr:rowOff>
    </xdr:to>
    <xdr:cxnSp macro="">
      <xdr:nvCxnSpPr>
        <xdr:cNvPr id="746" name="直線コネクタ 74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CxnSpPr/>
      </xdr:nvCxnSpPr>
      <xdr:spPr>
        <a:xfrm flipV="1">
          <a:off x="4210571" y="103155902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612</xdr:row>
      <xdr:rowOff>58862</xdr:rowOff>
    </xdr:from>
    <xdr:to>
      <xdr:col>15</xdr:col>
      <xdr:colOff>128428</xdr:colOff>
      <xdr:row>614</xdr:row>
      <xdr:rowOff>144479</xdr:rowOff>
    </xdr:to>
    <xdr:cxnSp macro="">
      <xdr:nvCxnSpPr>
        <xdr:cNvPr id="747" name="直線コネクタ 74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CxnSpPr/>
      </xdr:nvCxnSpPr>
      <xdr:spPr>
        <a:xfrm flipV="1">
          <a:off x="4210571" y="102715035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136072</xdr:colOff>
      <xdr:row>603</xdr:row>
      <xdr:rowOff>145790</xdr:rowOff>
    </xdr:from>
    <xdr:to>
      <xdr:col>15</xdr:col>
      <xdr:colOff>137380</xdr:colOff>
      <xdr:row>606</xdr:row>
      <xdr:rowOff>68690</xdr:rowOff>
    </xdr:to>
    <xdr:cxnSp macro="">
      <xdr:nvCxnSpPr>
        <xdr:cNvPr id="748" name="直線コネクタ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CxnSpPr/>
      </xdr:nvCxnSpPr>
      <xdr:spPr>
        <a:xfrm>
          <a:off x="1784630" y="107732497"/>
          <a:ext cx="2474144" cy="43120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137375</xdr:colOff>
      <xdr:row>604</xdr:row>
      <xdr:rowOff>165885</xdr:rowOff>
    </xdr:from>
    <xdr:to>
      <xdr:col>15</xdr:col>
      <xdr:colOff>137380</xdr:colOff>
      <xdr:row>606</xdr:row>
      <xdr:rowOff>73269</xdr:rowOff>
    </xdr:to>
    <xdr:cxnSp macro="">
      <xdr:nvCxnSpPr>
        <xdr:cNvPr id="749" name="直線コネクタ 74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CxnSpPr>
          <a:stCxn id="721" idx="0"/>
        </xdr:cNvCxnSpPr>
      </xdr:nvCxnSpPr>
      <xdr:spPr>
        <a:xfrm>
          <a:off x="4258769" y="107922027"/>
          <a:ext cx="5" cy="24625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267056</xdr:colOff>
      <xdr:row>596</xdr:row>
      <xdr:rowOff>8504</xdr:rowOff>
    </xdr:from>
    <xdr:to>
      <xdr:col>6</xdr:col>
      <xdr:colOff>59531</xdr:colOff>
      <xdr:row>600</xdr:row>
      <xdr:rowOff>151331</xdr:rowOff>
    </xdr:to>
    <xdr:cxnSp macro="">
      <xdr:nvCxnSpPr>
        <xdr:cNvPr id="750" name="直線コネクタ 74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CxnSpPr/>
      </xdr:nvCxnSpPr>
      <xdr:spPr>
        <a:xfrm flipH="1">
          <a:off x="1627770" y="99865494"/>
          <a:ext cx="64618" cy="84262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165229</xdr:colOff>
      <xdr:row>604</xdr:row>
      <xdr:rowOff>137979</xdr:rowOff>
    </xdr:from>
    <xdr:to>
      <xdr:col>6</xdr:col>
      <xdr:colOff>115723</xdr:colOff>
      <xdr:row>604</xdr:row>
      <xdr:rowOff>137979</xdr:rowOff>
    </xdr:to>
    <xdr:cxnSp macro="">
      <xdr:nvCxnSpPr>
        <xdr:cNvPr id="751" name="直線コネクタ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CxnSpPr/>
      </xdr:nvCxnSpPr>
      <xdr:spPr>
        <a:xfrm flipH="1">
          <a:off x="1525943" y="101394561"/>
          <a:ext cx="222637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165229</xdr:colOff>
      <xdr:row>600</xdr:row>
      <xdr:rowOff>137979</xdr:rowOff>
    </xdr:from>
    <xdr:to>
      <xdr:col>5</xdr:col>
      <xdr:colOff>267056</xdr:colOff>
      <xdr:row>604</xdr:row>
      <xdr:rowOff>140931</xdr:rowOff>
    </xdr:to>
    <xdr:cxnSp macro="">
      <xdr:nvCxnSpPr>
        <xdr:cNvPr id="752" name="直線コネクタ 75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CxnSpPr/>
      </xdr:nvCxnSpPr>
      <xdr:spPr>
        <a:xfrm flipH="1">
          <a:off x="1525943" y="100694765"/>
          <a:ext cx="101827" cy="70274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146539</xdr:colOff>
      <xdr:row>604</xdr:row>
      <xdr:rowOff>132800</xdr:rowOff>
    </xdr:from>
    <xdr:to>
      <xdr:col>16</xdr:col>
      <xdr:colOff>42941</xdr:colOff>
      <xdr:row>604</xdr:row>
      <xdr:rowOff>132800</xdr:rowOff>
    </xdr:to>
    <xdr:cxnSp macro="">
      <xdr:nvCxnSpPr>
        <xdr:cNvPr id="753" name="直線コネクタ 75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CxnSpPr/>
      </xdr:nvCxnSpPr>
      <xdr:spPr>
        <a:xfrm flipH="1">
          <a:off x="4228682" y="101389382"/>
          <a:ext cx="168545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49609</xdr:colOff>
      <xdr:row>595</xdr:row>
      <xdr:rowOff>158750</xdr:rowOff>
    </xdr:from>
    <xdr:to>
      <xdr:col>16</xdr:col>
      <xdr:colOff>9159</xdr:colOff>
      <xdr:row>600</xdr:row>
      <xdr:rowOff>164855</xdr:rowOff>
    </xdr:to>
    <xdr:cxnSp macro="">
      <xdr:nvCxnSpPr>
        <xdr:cNvPr id="754" name="直線コネクタ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CxnSpPr/>
      </xdr:nvCxnSpPr>
      <xdr:spPr>
        <a:xfrm>
          <a:off x="4216797" y="105836641"/>
          <a:ext cx="237362" cy="84946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9159</xdr:colOff>
      <xdr:row>600</xdr:row>
      <xdr:rowOff>155697</xdr:rowOff>
    </xdr:from>
    <xdr:to>
      <xdr:col>16</xdr:col>
      <xdr:colOff>39037</xdr:colOff>
      <xdr:row>604</xdr:row>
      <xdr:rowOff>136629</xdr:rowOff>
    </xdr:to>
    <xdr:cxnSp macro="">
      <xdr:nvCxnSpPr>
        <xdr:cNvPr id="755" name="直線コネクタ 75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CxnSpPr/>
      </xdr:nvCxnSpPr>
      <xdr:spPr>
        <a:xfrm>
          <a:off x="4363445" y="100712483"/>
          <a:ext cx="29878" cy="68072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190843</xdr:colOff>
      <xdr:row>624</xdr:row>
      <xdr:rowOff>70059</xdr:rowOff>
    </xdr:from>
    <xdr:to>
      <xdr:col>10</xdr:col>
      <xdr:colOff>253704</xdr:colOff>
      <xdr:row>625</xdr:row>
      <xdr:rowOff>57862</xdr:rowOff>
    </xdr:to>
    <xdr:cxnSp macro="">
      <xdr:nvCxnSpPr>
        <xdr:cNvPr id="756" name="直線コネクタ 75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CxnSpPr>
          <a:stCxn id="730" idx="5"/>
        </xdr:cNvCxnSpPr>
      </xdr:nvCxnSpPr>
      <xdr:spPr>
        <a:xfrm>
          <a:off x="1823700" y="104825620"/>
          <a:ext cx="1151433" cy="16275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258155</xdr:colOff>
      <xdr:row>623</xdr:row>
      <xdr:rowOff>165885</xdr:rowOff>
    </xdr:from>
    <xdr:to>
      <xdr:col>15</xdr:col>
      <xdr:colOff>137375</xdr:colOff>
      <xdr:row>625</xdr:row>
      <xdr:rowOff>62314</xdr:rowOff>
    </xdr:to>
    <xdr:cxnSp macro="">
      <xdr:nvCxnSpPr>
        <xdr:cNvPr id="757" name="直線コネクタ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CxnSpPr>
          <a:endCxn id="741" idx="0"/>
        </xdr:cNvCxnSpPr>
      </xdr:nvCxnSpPr>
      <xdr:spPr>
        <a:xfrm flipV="1">
          <a:off x="3036280" y="110566588"/>
          <a:ext cx="1268283" cy="23377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218686</xdr:colOff>
      <xdr:row>623</xdr:row>
      <xdr:rowOff>131211</xdr:rowOff>
    </xdr:from>
    <xdr:to>
      <xdr:col>6</xdr:col>
      <xdr:colOff>131212</xdr:colOff>
      <xdr:row>623</xdr:row>
      <xdr:rowOff>131211</xdr:rowOff>
    </xdr:to>
    <xdr:cxnSp macro="">
      <xdr:nvCxnSpPr>
        <xdr:cNvPr id="758" name="直線コネクタ 75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CxnSpPr/>
      </xdr:nvCxnSpPr>
      <xdr:spPr>
        <a:xfrm>
          <a:off x="1579400" y="104711823"/>
          <a:ext cx="184669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126353</xdr:colOff>
      <xdr:row>623</xdr:row>
      <xdr:rowOff>136071</xdr:rowOff>
    </xdr:from>
    <xdr:to>
      <xdr:col>16</xdr:col>
      <xdr:colOff>38878</xdr:colOff>
      <xdr:row>623</xdr:row>
      <xdr:rowOff>136071</xdr:rowOff>
    </xdr:to>
    <xdr:cxnSp macro="">
      <xdr:nvCxnSpPr>
        <xdr:cNvPr id="759" name="直線コネクタ 75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CxnSpPr/>
      </xdr:nvCxnSpPr>
      <xdr:spPr>
        <a:xfrm>
          <a:off x="4208496" y="104716683"/>
          <a:ext cx="184668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218686</xdr:colOff>
      <xdr:row>619</xdr:row>
      <xdr:rowOff>140931</xdr:rowOff>
    </xdr:from>
    <xdr:to>
      <xdr:col>6</xdr:col>
      <xdr:colOff>38878</xdr:colOff>
      <xdr:row>623</xdr:row>
      <xdr:rowOff>131211</xdr:rowOff>
    </xdr:to>
    <xdr:cxnSp macro="">
      <xdr:nvCxnSpPr>
        <xdr:cNvPr id="760" name="直線コネクタ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CxnSpPr/>
      </xdr:nvCxnSpPr>
      <xdr:spPr>
        <a:xfrm flipV="1">
          <a:off x="1579400" y="104021747"/>
          <a:ext cx="92335" cy="69007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39687</xdr:colOff>
      <xdr:row>619</xdr:row>
      <xdr:rowOff>119062</xdr:rowOff>
    </xdr:from>
    <xdr:to>
      <xdr:col>16</xdr:col>
      <xdr:colOff>29158</xdr:colOff>
      <xdr:row>623</xdr:row>
      <xdr:rowOff>136071</xdr:rowOff>
    </xdr:to>
    <xdr:cxnSp macro="">
      <xdr:nvCxnSpPr>
        <xdr:cNvPr id="771" name="直線コネクタ 7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CxnSpPr/>
      </xdr:nvCxnSpPr>
      <xdr:spPr>
        <a:xfrm flipH="1" flipV="1">
          <a:off x="4206875" y="109845078"/>
          <a:ext cx="267283" cy="69169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38878</xdr:colOff>
      <xdr:row>615</xdr:row>
      <xdr:rowOff>0</xdr:rowOff>
    </xdr:from>
    <xdr:to>
      <xdr:col>6</xdr:col>
      <xdr:colOff>85725</xdr:colOff>
      <xdr:row>619</xdr:row>
      <xdr:rowOff>155511</xdr:rowOff>
    </xdr:to>
    <xdr:cxnSp macro="">
      <xdr:nvCxnSpPr>
        <xdr:cNvPr id="772" name="直線コネクタ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CxnSpPr/>
      </xdr:nvCxnSpPr>
      <xdr:spPr>
        <a:xfrm flipV="1">
          <a:off x="1671735" y="103181020"/>
          <a:ext cx="46847" cy="85530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42438</xdr:colOff>
      <xdr:row>614</xdr:row>
      <xdr:rowOff>150892</xdr:rowOff>
    </xdr:from>
    <xdr:to>
      <xdr:col>15</xdr:col>
      <xdr:colOff>47153</xdr:colOff>
      <xdr:row>619</xdr:row>
      <xdr:rowOff>122599</xdr:rowOff>
    </xdr:to>
    <xdr:cxnSp macro="">
      <xdr:nvCxnSpPr>
        <xdr:cNvPr id="773" name="直線コネクタ 77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CxnSpPr/>
      </xdr:nvCxnSpPr>
      <xdr:spPr>
        <a:xfrm flipV="1">
          <a:off x="4215520" y="109598800"/>
          <a:ext cx="4715" cy="82047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190500</xdr:colOff>
      <xdr:row>576</xdr:row>
      <xdr:rowOff>74839</xdr:rowOff>
    </xdr:from>
    <xdr:to>
      <xdr:col>5</xdr:col>
      <xdr:colOff>190500</xdr:colOff>
      <xdr:row>587</xdr:row>
      <xdr:rowOff>136071</xdr:rowOff>
    </xdr:to>
    <xdr:cxnSp macro="">
      <xdr:nvCxnSpPr>
        <xdr:cNvPr id="777" name="直線コネクタ 77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CxnSpPr/>
      </xdr:nvCxnSpPr>
      <xdr:spPr>
        <a:xfrm flipV="1">
          <a:off x="1551214" y="96432849"/>
          <a:ext cx="0" cy="198567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184242</xdr:colOff>
      <xdr:row>576</xdr:row>
      <xdr:rowOff>68035</xdr:rowOff>
    </xdr:from>
    <xdr:to>
      <xdr:col>6</xdr:col>
      <xdr:colOff>136071</xdr:colOff>
      <xdr:row>576</xdr:row>
      <xdr:rowOff>68035</xdr:rowOff>
    </xdr:to>
    <xdr:cxnSp macro="">
      <xdr:nvCxnSpPr>
        <xdr:cNvPr id="778" name="直線コネクタ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CxnSpPr/>
      </xdr:nvCxnSpPr>
      <xdr:spPr>
        <a:xfrm flipH="1">
          <a:off x="1544956" y="96426045"/>
          <a:ext cx="223972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173119</xdr:colOff>
      <xdr:row>576</xdr:row>
      <xdr:rowOff>79806</xdr:rowOff>
    </xdr:from>
    <xdr:to>
      <xdr:col>14</xdr:col>
      <xdr:colOff>173119</xdr:colOff>
      <xdr:row>587</xdr:row>
      <xdr:rowOff>141038</xdr:rowOff>
    </xdr:to>
    <xdr:cxnSp macro="">
      <xdr:nvCxnSpPr>
        <xdr:cNvPr id="780" name="直線コネクタ 77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CxnSpPr/>
      </xdr:nvCxnSpPr>
      <xdr:spPr>
        <a:xfrm flipV="1">
          <a:off x="3983119" y="96437816"/>
          <a:ext cx="0" cy="198567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166861</xdr:colOff>
      <xdr:row>576</xdr:row>
      <xdr:rowOff>73002</xdr:rowOff>
    </xdr:from>
    <xdr:to>
      <xdr:col>15</xdr:col>
      <xdr:colOff>118689</xdr:colOff>
      <xdr:row>576</xdr:row>
      <xdr:rowOff>73002</xdr:rowOff>
    </xdr:to>
    <xdr:cxnSp macro="">
      <xdr:nvCxnSpPr>
        <xdr:cNvPr id="782" name="直線コネクタ 78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CxnSpPr/>
      </xdr:nvCxnSpPr>
      <xdr:spPr>
        <a:xfrm flipH="1">
          <a:off x="3976861" y="96431012"/>
          <a:ext cx="223971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184242</xdr:colOff>
      <xdr:row>576</xdr:row>
      <xdr:rowOff>68035</xdr:rowOff>
    </xdr:from>
    <xdr:to>
      <xdr:col>15</xdr:col>
      <xdr:colOff>136071</xdr:colOff>
      <xdr:row>576</xdr:row>
      <xdr:rowOff>68035</xdr:rowOff>
    </xdr:to>
    <xdr:cxnSp macro="">
      <xdr:nvCxnSpPr>
        <xdr:cNvPr id="784" name="直線コネクタ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CxnSpPr/>
      </xdr:nvCxnSpPr>
      <xdr:spPr>
        <a:xfrm flipH="1">
          <a:off x="3994242" y="96426045"/>
          <a:ext cx="223972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57478</xdr:colOff>
      <xdr:row>593</xdr:row>
      <xdr:rowOff>69795</xdr:rowOff>
    </xdr:from>
    <xdr:to>
      <xdr:col>6</xdr:col>
      <xdr:colOff>135485</xdr:colOff>
      <xdr:row>596</xdr:row>
      <xdr:rowOff>12316</xdr:rowOff>
    </xdr:to>
    <xdr:cxnSp macro="">
      <xdr:nvCxnSpPr>
        <xdr:cNvPr id="787" name="直線コネクタ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CxnSpPr/>
      </xdr:nvCxnSpPr>
      <xdr:spPr>
        <a:xfrm flipV="1">
          <a:off x="1690335" y="99401938"/>
          <a:ext cx="78007" cy="46736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43738</xdr:colOff>
      <xdr:row>593</xdr:row>
      <xdr:rowOff>61585</xdr:rowOff>
    </xdr:from>
    <xdr:to>
      <xdr:col>15</xdr:col>
      <xdr:colOff>131380</xdr:colOff>
      <xdr:row>596</xdr:row>
      <xdr:rowOff>0</xdr:rowOff>
    </xdr:to>
    <xdr:cxnSp macro="">
      <xdr:nvCxnSpPr>
        <xdr:cNvPr id="789" name="直線コネクタ 78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CxnSpPr/>
      </xdr:nvCxnSpPr>
      <xdr:spPr>
        <a:xfrm flipV="1">
          <a:off x="4198776" y="106134123"/>
          <a:ext cx="87642" cy="44868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82262</xdr:colOff>
      <xdr:row>612</xdr:row>
      <xdr:rowOff>56284</xdr:rowOff>
    </xdr:from>
    <xdr:to>
      <xdr:col>6</xdr:col>
      <xdr:colOff>142875</xdr:colOff>
      <xdr:row>615</xdr:row>
      <xdr:rowOff>12989</xdr:rowOff>
    </xdr:to>
    <xdr:cxnSp macro="">
      <xdr:nvCxnSpPr>
        <xdr:cNvPr id="790" name="直線コネクタ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CxnSpPr/>
      </xdr:nvCxnSpPr>
      <xdr:spPr>
        <a:xfrm flipV="1">
          <a:off x="1715119" y="102712457"/>
          <a:ext cx="60613" cy="48155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47153</xdr:colOff>
      <xdr:row>612</xdr:row>
      <xdr:rowOff>69272</xdr:rowOff>
    </xdr:from>
    <xdr:to>
      <xdr:col>15</xdr:col>
      <xdr:colOff>129887</xdr:colOff>
      <xdr:row>614</xdr:row>
      <xdr:rowOff>160322</xdr:rowOff>
    </xdr:to>
    <xdr:cxnSp macro="">
      <xdr:nvCxnSpPr>
        <xdr:cNvPr id="791" name="直線コネクタ 79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CxnSpPr/>
      </xdr:nvCxnSpPr>
      <xdr:spPr>
        <a:xfrm flipV="1">
          <a:off x="4220235" y="109177675"/>
          <a:ext cx="82734" cy="43055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642</xdr:row>
      <xdr:rowOff>136071</xdr:rowOff>
    </xdr:from>
    <xdr:to>
      <xdr:col>10</xdr:col>
      <xdr:colOff>265697</xdr:colOff>
      <xdr:row>642</xdr:row>
      <xdr:rowOff>136071</xdr:rowOff>
    </xdr:to>
    <xdr:cxnSp macro="">
      <xdr:nvCxnSpPr>
        <xdr:cNvPr id="881" name="直線コネクタ 88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CxnSpPr/>
      </xdr:nvCxnSpPr>
      <xdr:spPr>
        <a:xfrm>
          <a:off x="1792486" y="95821961"/>
          <a:ext cx="1217703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642</xdr:row>
      <xdr:rowOff>135356</xdr:rowOff>
    </xdr:from>
    <xdr:to>
      <xdr:col>15</xdr:col>
      <xdr:colOff>128427</xdr:colOff>
      <xdr:row>642</xdr:row>
      <xdr:rowOff>135356</xdr:rowOff>
    </xdr:to>
    <xdr:cxnSp macro="">
      <xdr:nvCxnSpPr>
        <xdr:cNvPr id="882" name="直線コネクタ 88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CxnSpPr/>
      </xdr:nvCxnSpPr>
      <xdr:spPr>
        <a:xfrm>
          <a:off x="3010189" y="95821246"/>
          <a:ext cx="1234975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642</xdr:row>
      <xdr:rowOff>163872</xdr:rowOff>
    </xdr:from>
    <xdr:to>
      <xdr:col>6</xdr:col>
      <xdr:colOff>240801</xdr:colOff>
      <xdr:row>643</xdr:row>
      <xdr:rowOff>149832</xdr:rowOff>
    </xdr:to>
    <xdr:sp macro="" textlink="">
      <xdr:nvSpPr>
        <xdr:cNvPr id="883" name="二等辺三角形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/>
      </xdr:nvSpPr>
      <xdr:spPr>
        <a:xfrm>
          <a:off x="1687664" y="95849762"/>
          <a:ext cx="199832" cy="15547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642</xdr:row>
      <xdr:rowOff>165885</xdr:rowOff>
    </xdr:from>
    <xdr:to>
      <xdr:col>15</xdr:col>
      <xdr:colOff>237291</xdr:colOff>
      <xdr:row>643</xdr:row>
      <xdr:rowOff>151845</xdr:rowOff>
    </xdr:to>
    <xdr:sp macro="" textlink="">
      <xdr:nvSpPr>
        <xdr:cNvPr id="884" name="二等辺三角形 88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/>
      </xdr:nvSpPr>
      <xdr:spPr>
        <a:xfrm>
          <a:off x="4154196" y="95851775"/>
          <a:ext cx="199832" cy="15547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638</xdr:row>
      <xdr:rowOff>149831</xdr:rowOff>
    </xdr:from>
    <xdr:to>
      <xdr:col>6</xdr:col>
      <xdr:colOff>140885</xdr:colOff>
      <xdr:row>642</xdr:row>
      <xdr:rowOff>163872</xdr:rowOff>
    </xdr:to>
    <xdr:cxnSp macro="">
      <xdr:nvCxnSpPr>
        <xdr:cNvPr id="885" name="直線コネクタ 88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CxnSpPr>
          <a:stCxn id="883" idx="0"/>
        </xdr:cNvCxnSpPr>
      </xdr:nvCxnSpPr>
      <xdr:spPr>
        <a:xfrm flipV="1">
          <a:off x="1787580" y="95157670"/>
          <a:ext cx="0" cy="692092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633</xdr:row>
      <xdr:rowOff>149832</xdr:rowOff>
    </xdr:from>
    <xdr:to>
      <xdr:col>6</xdr:col>
      <xdr:colOff>139129</xdr:colOff>
      <xdr:row>638</xdr:row>
      <xdr:rowOff>153172</xdr:rowOff>
    </xdr:to>
    <xdr:cxnSp macro="">
      <xdr:nvCxnSpPr>
        <xdr:cNvPr id="886" name="直線コネクタ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CxnSpPr/>
      </xdr:nvCxnSpPr>
      <xdr:spPr>
        <a:xfrm flipV="1">
          <a:off x="1785824" y="94310107"/>
          <a:ext cx="0" cy="850904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631</xdr:row>
      <xdr:rowOff>58863</xdr:rowOff>
    </xdr:from>
    <xdr:to>
      <xdr:col>6</xdr:col>
      <xdr:colOff>139129</xdr:colOff>
      <xdr:row>633</xdr:row>
      <xdr:rowOff>144480</xdr:rowOff>
    </xdr:to>
    <xdr:cxnSp macro="">
      <xdr:nvCxnSpPr>
        <xdr:cNvPr id="887" name="直線コネクタ 88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CxnSpPr/>
      </xdr:nvCxnSpPr>
      <xdr:spPr>
        <a:xfrm flipV="1">
          <a:off x="1785824" y="93880113"/>
          <a:ext cx="0" cy="424642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638</xdr:row>
      <xdr:rowOff>149830</xdr:rowOff>
    </xdr:from>
    <xdr:to>
      <xdr:col>15</xdr:col>
      <xdr:colOff>130184</xdr:colOff>
      <xdr:row>642</xdr:row>
      <xdr:rowOff>163871</xdr:rowOff>
    </xdr:to>
    <xdr:cxnSp macro="">
      <xdr:nvCxnSpPr>
        <xdr:cNvPr id="888" name="直線コネクタ 88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CxnSpPr/>
      </xdr:nvCxnSpPr>
      <xdr:spPr>
        <a:xfrm flipV="1">
          <a:off x="4246921" y="95157669"/>
          <a:ext cx="0" cy="692092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633</xdr:row>
      <xdr:rowOff>149831</xdr:rowOff>
    </xdr:from>
    <xdr:to>
      <xdr:col>15</xdr:col>
      <xdr:colOff>128428</xdr:colOff>
      <xdr:row>638</xdr:row>
      <xdr:rowOff>153171</xdr:rowOff>
    </xdr:to>
    <xdr:cxnSp macro="">
      <xdr:nvCxnSpPr>
        <xdr:cNvPr id="889" name="直線コネクタ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CxnSpPr/>
      </xdr:nvCxnSpPr>
      <xdr:spPr>
        <a:xfrm flipV="1">
          <a:off x="4245165" y="94310106"/>
          <a:ext cx="0" cy="850904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631</xdr:row>
      <xdr:rowOff>58862</xdr:rowOff>
    </xdr:from>
    <xdr:to>
      <xdr:col>15</xdr:col>
      <xdr:colOff>128428</xdr:colOff>
      <xdr:row>633</xdr:row>
      <xdr:rowOff>144479</xdr:rowOff>
    </xdr:to>
    <xdr:cxnSp macro="">
      <xdr:nvCxnSpPr>
        <xdr:cNvPr id="890" name="直線コネクタ 88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CxnSpPr/>
      </xdr:nvCxnSpPr>
      <xdr:spPr>
        <a:xfrm flipV="1">
          <a:off x="4245165" y="93880112"/>
          <a:ext cx="0" cy="424642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40105</xdr:colOff>
      <xdr:row>642</xdr:row>
      <xdr:rowOff>137380</xdr:rowOff>
    </xdr:from>
    <xdr:to>
      <xdr:col>6</xdr:col>
      <xdr:colOff>109904</xdr:colOff>
      <xdr:row>642</xdr:row>
      <xdr:rowOff>137380</xdr:rowOff>
    </xdr:to>
    <xdr:cxnSp macro="">
      <xdr:nvCxnSpPr>
        <xdr:cNvPr id="891" name="直線コネクタ 89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CxnSpPr/>
      </xdr:nvCxnSpPr>
      <xdr:spPr>
        <a:xfrm flipH="1">
          <a:off x="867276" y="114938696"/>
          <a:ext cx="896970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48433</xdr:colOff>
      <xdr:row>633</xdr:row>
      <xdr:rowOff>151280</xdr:rowOff>
    </xdr:from>
    <xdr:to>
      <xdr:col>6</xdr:col>
      <xdr:colOff>140073</xdr:colOff>
      <xdr:row>642</xdr:row>
      <xdr:rowOff>129153</xdr:rowOff>
    </xdr:to>
    <xdr:cxnSp macro="">
      <xdr:nvCxnSpPr>
        <xdr:cNvPr id="892" name="直線コネクタ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CxnSpPr/>
      </xdr:nvCxnSpPr>
      <xdr:spPr>
        <a:xfrm flipH="1">
          <a:off x="871780" y="112957954"/>
          <a:ext cx="914988" cy="150348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151279</xdr:colOff>
      <xdr:row>638</xdr:row>
      <xdr:rowOff>140074</xdr:rowOff>
    </xdr:from>
    <xdr:to>
      <xdr:col>8</xdr:col>
      <xdr:colOff>56029</xdr:colOff>
      <xdr:row>642</xdr:row>
      <xdr:rowOff>134470</xdr:rowOff>
    </xdr:to>
    <xdr:cxnSp macro="">
      <xdr:nvCxnSpPr>
        <xdr:cNvPr id="893" name="直線コネクタ 89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CxnSpPr/>
      </xdr:nvCxnSpPr>
      <xdr:spPr>
        <a:xfrm>
          <a:off x="1797974" y="95147913"/>
          <a:ext cx="453648" cy="67244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160126</xdr:colOff>
      <xdr:row>640</xdr:row>
      <xdr:rowOff>36568</xdr:rowOff>
    </xdr:from>
    <xdr:to>
      <xdr:col>15</xdr:col>
      <xdr:colOff>143317</xdr:colOff>
      <xdr:row>640</xdr:row>
      <xdr:rowOff>36568</xdr:rowOff>
    </xdr:to>
    <xdr:cxnSp macro="">
      <xdr:nvCxnSpPr>
        <xdr:cNvPr id="894" name="直線コネクタ 89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CxnSpPr/>
      </xdr:nvCxnSpPr>
      <xdr:spPr>
        <a:xfrm>
          <a:off x="1806821" y="95383432"/>
          <a:ext cx="2453233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218514</xdr:colOff>
      <xdr:row>638</xdr:row>
      <xdr:rowOff>151279</xdr:rowOff>
    </xdr:from>
    <xdr:to>
      <xdr:col>15</xdr:col>
      <xdr:colOff>123264</xdr:colOff>
      <xdr:row>642</xdr:row>
      <xdr:rowOff>128867</xdr:rowOff>
    </xdr:to>
    <xdr:cxnSp macro="">
      <xdr:nvCxnSpPr>
        <xdr:cNvPr id="895" name="直線コネクタ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CxnSpPr/>
      </xdr:nvCxnSpPr>
      <xdr:spPr>
        <a:xfrm flipH="1">
          <a:off x="3786353" y="95159118"/>
          <a:ext cx="453648" cy="65563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134470</xdr:colOff>
      <xdr:row>633</xdr:row>
      <xdr:rowOff>151280</xdr:rowOff>
    </xdr:from>
    <xdr:to>
      <xdr:col>18</xdr:col>
      <xdr:colOff>180474</xdr:colOff>
      <xdr:row>642</xdr:row>
      <xdr:rowOff>125329</xdr:rowOff>
    </xdr:to>
    <xdr:cxnSp macro="">
      <xdr:nvCxnSpPr>
        <xdr:cNvPr id="897" name="直線コネクタ 89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CxnSpPr/>
      </xdr:nvCxnSpPr>
      <xdr:spPr>
        <a:xfrm>
          <a:off x="4270325" y="113418569"/>
          <a:ext cx="873175" cy="150807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659</xdr:row>
      <xdr:rowOff>136071</xdr:rowOff>
    </xdr:from>
    <xdr:to>
      <xdr:col>10</xdr:col>
      <xdr:colOff>265697</xdr:colOff>
      <xdr:row>659</xdr:row>
      <xdr:rowOff>136071</xdr:rowOff>
    </xdr:to>
    <xdr:cxnSp macro="">
      <xdr:nvCxnSpPr>
        <xdr:cNvPr id="898" name="直線コネクタ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CxnSpPr/>
      </xdr:nvCxnSpPr>
      <xdr:spPr>
        <a:xfrm>
          <a:off x="1792486" y="98703677"/>
          <a:ext cx="1217703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659</xdr:row>
      <xdr:rowOff>135356</xdr:rowOff>
    </xdr:from>
    <xdr:to>
      <xdr:col>15</xdr:col>
      <xdr:colOff>128427</xdr:colOff>
      <xdr:row>659</xdr:row>
      <xdr:rowOff>135356</xdr:rowOff>
    </xdr:to>
    <xdr:cxnSp macro="">
      <xdr:nvCxnSpPr>
        <xdr:cNvPr id="899" name="直線コネクタ 89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CxnSpPr/>
      </xdr:nvCxnSpPr>
      <xdr:spPr>
        <a:xfrm>
          <a:off x="3010189" y="98702962"/>
          <a:ext cx="1234975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659</xdr:row>
      <xdr:rowOff>163872</xdr:rowOff>
    </xdr:from>
    <xdr:to>
      <xdr:col>6</xdr:col>
      <xdr:colOff>240801</xdr:colOff>
      <xdr:row>660</xdr:row>
      <xdr:rowOff>149832</xdr:rowOff>
    </xdr:to>
    <xdr:sp macro="" textlink="">
      <xdr:nvSpPr>
        <xdr:cNvPr id="900" name="二等辺三角形 89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/>
      </xdr:nvSpPr>
      <xdr:spPr>
        <a:xfrm>
          <a:off x="1687664" y="98731478"/>
          <a:ext cx="199832" cy="15547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659</xdr:row>
      <xdr:rowOff>165885</xdr:rowOff>
    </xdr:from>
    <xdr:to>
      <xdr:col>15</xdr:col>
      <xdr:colOff>237291</xdr:colOff>
      <xdr:row>660</xdr:row>
      <xdr:rowOff>151845</xdr:rowOff>
    </xdr:to>
    <xdr:sp macro="" textlink="">
      <xdr:nvSpPr>
        <xdr:cNvPr id="901" name="二等辺三角形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/>
      </xdr:nvSpPr>
      <xdr:spPr>
        <a:xfrm>
          <a:off x="4154196" y="98733491"/>
          <a:ext cx="199832" cy="15547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655</xdr:row>
      <xdr:rowOff>149831</xdr:rowOff>
    </xdr:from>
    <xdr:to>
      <xdr:col>6</xdr:col>
      <xdr:colOff>140885</xdr:colOff>
      <xdr:row>659</xdr:row>
      <xdr:rowOff>163872</xdr:rowOff>
    </xdr:to>
    <xdr:cxnSp macro="">
      <xdr:nvCxnSpPr>
        <xdr:cNvPr id="902" name="直線コネクタ 90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CxnSpPr>
          <a:stCxn id="900" idx="0"/>
        </xdr:cNvCxnSpPr>
      </xdr:nvCxnSpPr>
      <xdr:spPr>
        <a:xfrm flipV="1">
          <a:off x="1787580" y="98039386"/>
          <a:ext cx="0" cy="692092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650</xdr:row>
      <xdr:rowOff>149832</xdr:rowOff>
    </xdr:from>
    <xdr:to>
      <xdr:col>6</xdr:col>
      <xdr:colOff>139129</xdr:colOff>
      <xdr:row>655</xdr:row>
      <xdr:rowOff>153172</xdr:rowOff>
    </xdr:to>
    <xdr:cxnSp macro="">
      <xdr:nvCxnSpPr>
        <xdr:cNvPr id="903" name="直線コネクタ 90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CxnSpPr/>
      </xdr:nvCxnSpPr>
      <xdr:spPr>
        <a:xfrm flipV="1">
          <a:off x="1785824" y="97191824"/>
          <a:ext cx="0" cy="850903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648</xdr:row>
      <xdr:rowOff>58863</xdr:rowOff>
    </xdr:from>
    <xdr:to>
      <xdr:col>6</xdr:col>
      <xdr:colOff>139129</xdr:colOff>
      <xdr:row>650</xdr:row>
      <xdr:rowOff>144480</xdr:rowOff>
    </xdr:to>
    <xdr:cxnSp macro="">
      <xdr:nvCxnSpPr>
        <xdr:cNvPr id="904" name="直線コネクタ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CxnSpPr/>
      </xdr:nvCxnSpPr>
      <xdr:spPr>
        <a:xfrm flipV="1">
          <a:off x="1785824" y="96761829"/>
          <a:ext cx="0" cy="424643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655</xdr:row>
      <xdr:rowOff>149830</xdr:rowOff>
    </xdr:from>
    <xdr:to>
      <xdr:col>15</xdr:col>
      <xdr:colOff>130184</xdr:colOff>
      <xdr:row>659</xdr:row>
      <xdr:rowOff>163871</xdr:rowOff>
    </xdr:to>
    <xdr:cxnSp macro="">
      <xdr:nvCxnSpPr>
        <xdr:cNvPr id="905" name="直線コネクタ 90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CxnSpPr/>
      </xdr:nvCxnSpPr>
      <xdr:spPr>
        <a:xfrm flipV="1">
          <a:off x="4246921" y="98039385"/>
          <a:ext cx="0" cy="692092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650</xdr:row>
      <xdr:rowOff>149831</xdr:rowOff>
    </xdr:from>
    <xdr:to>
      <xdr:col>15</xdr:col>
      <xdr:colOff>128428</xdr:colOff>
      <xdr:row>655</xdr:row>
      <xdr:rowOff>153171</xdr:rowOff>
    </xdr:to>
    <xdr:cxnSp macro="">
      <xdr:nvCxnSpPr>
        <xdr:cNvPr id="906" name="直線コネクタ 90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CxnSpPr/>
      </xdr:nvCxnSpPr>
      <xdr:spPr>
        <a:xfrm flipV="1">
          <a:off x="4245165" y="97191823"/>
          <a:ext cx="0" cy="850903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648</xdr:row>
      <xdr:rowOff>58862</xdr:rowOff>
    </xdr:from>
    <xdr:to>
      <xdr:col>15</xdr:col>
      <xdr:colOff>128428</xdr:colOff>
      <xdr:row>650</xdr:row>
      <xdr:rowOff>144479</xdr:rowOff>
    </xdr:to>
    <xdr:cxnSp macro="">
      <xdr:nvCxnSpPr>
        <xdr:cNvPr id="907" name="直線コネクタ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CxnSpPr/>
      </xdr:nvCxnSpPr>
      <xdr:spPr>
        <a:xfrm flipV="1">
          <a:off x="4245165" y="96761828"/>
          <a:ext cx="0" cy="424643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678</xdr:row>
      <xdr:rowOff>136071</xdr:rowOff>
    </xdr:from>
    <xdr:to>
      <xdr:col>10</xdr:col>
      <xdr:colOff>265697</xdr:colOff>
      <xdr:row>678</xdr:row>
      <xdr:rowOff>136071</xdr:rowOff>
    </xdr:to>
    <xdr:cxnSp macro="">
      <xdr:nvCxnSpPr>
        <xdr:cNvPr id="908" name="直線コネクタ 90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CxnSpPr/>
      </xdr:nvCxnSpPr>
      <xdr:spPr>
        <a:xfrm>
          <a:off x="1792486" y="101924418"/>
          <a:ext cx="1217703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678</xdr:row>
      <xdr:rowOff>135356</xdr:rowOff>
    </xdr:from>
    <xdr:to>
      <xdr:col>15</xdr:col>
      <xdr:colOff>128427</xdr:colOff>
      <xdr:row>678</xdr:row>
      <xdr:rowOff>135356</xdr:rowOff>
    </xdr:to>
    <xdr:cxnSp macro="">
      <xdr:nvCxnSpPr>
        <xdr:cNvPr id="909" name="直線コネクタ 90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CxnSpPr/>
      </xdr:nvCxnSpPr>
      <xdr:spPr>
        <a:xfrm>
          <a:off x="3010189" y="101923703"/>
          <a:ext cx="1234975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678</xdr:row>
      <xdr:rowOff>163872</xdr:rowOff>
    </xdr:from>
    <xdr:to>
      <xdr:col>6</xdr:col>
      <xdr:colOff>240801</xdr:colOff>
      <xdr:row>679</xdr:row>
      <xdr:rowOff>149832</xdr:rowOff>
    </xdr:to>
    <xdr:sp macro="" textlink="">
      <xdr:nvSpPr>
        <xdr:cNvPr id="910" name="二等辺三角形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/>
      </xdr:nvSpPr>
      <xdr:spPr>
        <a:xfrm>
          <a:off x="1687664" y="101952219"/>
          <a:ext cx="199832" cy="15547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678</xdr:row>
      <xdr:rowOff>165885</xdr:rowOff>
    </xdr:from>
    <xdr:to>
      <xdr:col>15</xdr:col>
      <xdr:colOff>237291</xdr:colOff>
      <xdr:row>679</xdr:row>
      <xdr:rowOff>151845</xdr:rowOff>
    </xdr:to>
    <xdr:sp macro="" textlink="">
      <xdr:nvSpPr>
        <xdr:cNvPr id="911" name="二等辺三角形 91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/>
      </xdr:nvSpPr>
      <xdr:spPr>
        <a:xfrm>
          <a:off x="4154196" y="101954232"/>
          <a:ext cx="199832" cy="15547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674</xdr:row>
      <xdr:rowOff>149831</xdr:rowOff>
    </xdr:from>
    <xdr:to>
      <xdr:col>6</xdr:col>
      <xdr:colOff>140885</xdr:colOff>
      <xdr:row>678</xdr:row>
      <xdr:rowOff>163872</xdr:rowOff>
    </xdr:to>
    <xdr:cxnSp macro="">
      <xdr:nvCxnSpPr>
        <xdr:cNvPr id="912" name="直線コネクタ 91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CxnSpPr>
          <a:stCxn id="910" idx="0"/>
        </xdr:cNvCxnSpPr>
      </xdr:nvCxnSpPr>
      <xdr:spPr>
        <a:xfrm flipV="1">
          <a:off x="1787580" y="101260128"/>
          <a:ext cx="0" cy="692091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669</xdr:row>
      <xdr:rowOff>149832</xdr:rowOff>
    </xdr:from>
    <xdr:to>
      <xdr:col>6</xdr:col>
      <xdr:colOff>139129</xdr:colOff>
      <xdr:row>674</xdr:row>
      <xdr:rowOff>153172</xdr:rowOff>
    </xdr:to>
    <xdr:cxnSp macro="">
      <xdr:nvCxnSpPr>
        <xdr:cNvPr id="913" name="直線コネクタ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CxnSpPr/>
      </xdr:nvCxnSpPr>
      <xdr:spPr>
        <a:xfrm flipV="1">
          <a:off x="1785824" y="100412565"/>
          <a:ext cx="0" cy="850904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667</xdr:row>
      <xdr:rowOff>58863</xdr:rowOff>
    </xdr:from>
    <xdr:to>
      <xdr:col>6</xdr:col>
      <xdr:colOff>139129</xdr:colOff>
      <xdr:row>669</xdr:row>
      <xdr:rowOff>144480</xdr:rowOff>
    </xdr:to>
    <xdr:cxnSp macro="">
      <xdr:nvCxnSpPr>
        <xdr:cNvPr id="914" name="直線コネクタ 91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CxnSpPr/>
      </xdr:nvCxnSpPr>
      <xdr:spPr>
        <a:xfrm flipV="1">
          <a:off x="1785824" y="99982571"/>
          <a:ext cx="0" cy="424642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674</xdr:row>
      <xdr:rowOff>149830</xdr:rowOff>
    </xdr:from>
    <xdr:to>
      <xdr:col>15</xdr:col>
      <xdr:colOff>130184</xdr:colOff>
      <xdr:row>678</xdr:row>
      <xdr:rowOff>163871</xdr:rowOff>
    </xdr:to>
    <xdr:cxnSp macro="">
      <xdr:nvCxnSpPr>
        <xdr:cNvPr id="915" name="直線コネクタ 9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CxnSpPr/>
      </xdr:nvCxnSpPr>
      <xdr:spPr>
        <a:xfrm flipV="1">
          <a:off x="4246921" y="101260127"/>
          <a:ext cx="0" cy="692091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669</xdr:row>
      <xdr:rowOff>149831</xdr:rowOff>
    </xdr:from>
    <xdr:to>
      <xdr:col>15</xdr:col>
      <xdr:colOff>128428</xdr:colOff>
      <xdr:row>674</xdr:row>
      <xdr:rowOff>153171</xdr:rowOff>
    </xdr:to>
    <xdr:cxnSp macro="">
      <xdr:nvCxnSpPr>
        <xdr:cNvPr id="916" name="直線コネクタ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CxnSpPr/>
      </xdr:nvCxnSpPr>
      <xdr:spPr>
        <a:xfrm flipV="1">
          <a:off x="4245165" y="100412564"/>
          <a:ext cx="0" cy="850904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667</xdr:row>
      <xdr:rowOff>58862</xdr:rowOff>
    </xdr:from>
    <xdr:to>
      <xdr:col>15</xdr:col>
      <xdr:colOff>128428</xdr:colOff>
      <xdr:row>669</xdr:row>
      <xdr:rowOff>144479</xdr:rowOff>
    </xdr:to>
    <xdr:cxnSp macro="">
      <xdr:nvCxnSpPr>
        <xdr:cNvPr id="917" name="直線コネクタ 91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CxnSpPr/>
      </xdr:nvCxnSpPr>
      <xdr:spPr>
        <a:xfrm flipV="1">
          <a:off x="4245165" y="99982570"/>
          <a:ext cx="0" cy="424642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136072</xdr:colOff>
      <xdr:row>658</xdr:row>
      <xdr:rowOff>51027</xdr:rowOff>
    </xdr:from>
    <xdr:to>
      <xdr:col>15</xdr:col>
      <xdr:colOff>140369</xdr:colOff>
      <xdr:row>663</xdr:row>
      <xdr:rowOff>95250</xdr:rowOff>
    </xdr:to>
    <xdr:cxnSp macro="">
      <xdr:nvCxnSpPr>
        <xdr:cNvPr id="918" name="直線コネクタ 91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CxnSpPr/>
      </xdr:nvCxnSpPr>
      <xdr:spPr>
        <a:xfrm>
          <a:off x="1790414" y="117579501"/>
          <a:ext cx="2485810" cy="89646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137375</xdr:colOff>
      <xdr:row>659</xdr:row>
      <xdr:rowOff>165885</xdr:rowOff>
    </xdr:from>
    <xdr:to>
      <xdr:col>15</xdr:col>
      <xdr:colOff>137375</xdr:colOff>
      <xdr:row>663</xdr:row>
      <xdr:rowOff>95250</xdr:rowOff>
    </xdr:to>
    <xdr:cxnSp macro="">
      <xdr:nvCxnSpPr>
        <xdr:cNvPr id="919" name="直線コネクタ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CxnSpPr>
          <a:stCxn id="901" idx="0"/>
        </xdr:cNvCxnSpPr>
      </xdr:nvCxnSpPr>
      <xdr:spPr>
        <a:xfrm>
          <a:off x="4273230" y="117864806"/>
          <a:ext cx="0" cy="61115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180474</xdr:colOff>
      <xdr:row>651</xdr:row>
      <xdr:rowOff>8504</xdr:rowOff>
    </xdr:from>
    <xdr:to>
      <xdr:col>6</xdr:col>
      <xdr:colOff>59532</xdr:colOff>
      <xdr:row>655</xdr:row>
      <xdr:rowOff>155407</xdr:rowOff>
    </xdr:to>
    <xdr:cxnSp macro="">
      <xdr:nvCxnSpPr>
        <xdr:cNvPr id="920" name="直線コネクタ 91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CxnSpPr/>
      </xdr:nvCxnSpPr>
      <xdr:spPr>
        <a:xfrm flipH="1">
          <a:off x="1559092" y="116343846"/>
          <a:ext cx="154782" cy="82869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90237</xdr:colOff>
      <xdr:row>659</xdr:row>
      <xdr:rowOff>137979</xdr:rowOff>
    </xdr:from>
    <xdr:to>
      <xdr:col>6</xdr:col>
      <xdr:colOff>115723</xdr:colOff>
      <xdr:row>659</xdr:row>
      <xdr:rowOff>137979</xdr:rowOff>
    </xdr:to>
    <xdr:cxnSp macro="">
      <xdr:nvCxnSpPr>
        <xdr:cNvPr id="921" name="直線コネクタ 92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CxnSpPr/>
      </xdr:nvCxnSpPr>
      <xdr:spPr>
        <a:xfrm flipH="1">
          <a:off x="1193132" y="117836900"/>
          <a:ext cx="576933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90238</xdr:colOff>
      <xdr:row>655</xdr:row>
      <xdr:rowOff>150394</xdr:rowOff>
    </xdr:from>
    <xdr:to>
      <xdr:col>5</xdr:col>
      <xdr:colOff>185487</xdr:colOff>
      <xdr:row>659</xdr:row>
      <xdr:rowOff>140368</xdr:rowOff>
    </xdr:to>
    <xdr:cxnSp macro="">
      <xdr:nvCxnSpPr>
        <xdr:cNvPr id="922" name="直線コネクタ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CxnSpPr/>
      </xdr:nvCxnSpPr>
      <xdr:spPr>
        <a:xfrm flipH="1">
          <a:off x="1193133" y="117167526"/>
          <a:ext cx="370972" cy="67176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146539</xdr:colOff>
      <xdr:row>659</xdr:row>
      <xdr:rowOff>132800</xdr:rowOff>
    </xdr:from>
    <xdr:to>
      <xdr:col>16</xdr:col>
      <xdr:colOff>42941</xdr:colOff>
      <xdr:row>659</xdr:row>
      <xdr:rowOff>132800</xdr:rowOff>
    </xdr:to>
    <xdr:cxnSp macro="">
      <xdr:nvCxnSpPr>
        <xdr:cNvPr id="923" name="直線コネクタ 92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CxnSpPr/>
      </xdr:nvCxnSpPr>
      <xdr:spPr>
        <a:xfrm flipH="1">
          <a:off x="4263276" y="98700406"/>
          <a:ext cx="170851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40106</xdr:colOff>
      <xdr:row>650</xdr:row>
      <xdr:rowOff>135355</xdr:rowOff>
    </xdr:from>
    <xdr:to>
      <xdr:col>16</xdr:col>
      <xdr:colOff>9159</xdr:colOff>
      <xdr:row>655</xdr:row>
      <xdr:rowOff>164855</xdr:rowOff>
    </xdr:to>
    <xdr:cxnSp macro="">
      <xdr:nvCxnSpPr>
        <xdr:cNvPr id="924" name="直線コネクタ 92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CxnSpPr/>
      </xdr:nvCxnSpPr>
      <xdr:spPr>
        <a:xfrm>
          <a:off x="4175961" y="116300250"/>
          <a:ext cx="244777" cy="88173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9159</xdr:colOff>
      <xdr:row>655</xdr:row>
      <xdr:rowOff>155697</xdr:rowOff>
    </xdr:from>
    <xdr:to>
      <xdr:col>16</xdr:col>
      <xdr:colOff>39037</xdr:colOff>
      <xdr:row>659</xdr:row>
      <xdr:rowOff>136629</xdr:rowOff>
    </xdr:to>
    <xdr:cxnSp macro="">
      <xdr:nvCxnSpPr>
        <xdr:cNvPr id="925" name="直線コネクタ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CxnSpPr/>
      </xdr:nvCxnSpPr>
      <xdr:spPr>
        <a:xfrm>
          <a:off x="4400345" y="98045252"/>
          <a:ext cx="29878" cy="65898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140885</xdr:colOff>
      <xdr:row>679</xdr:row>
      <xdr:rowOff>149832</xdr:rowOff>
    </xdr:from>
    <xdr:to>
      <xdr:col>10</xdr:col>
      <xdr:colOff>244078</xdr:colOff>
      <xdr:row>681</xdr:row>
      <xdr:rowOff>35719</xdr:rowOff>
    </xdr:to>
    <xdr:cxnSp macro="">
      <xdr:nvCxnSpPr>
        <xdr:cNvPr id="926" name="直線コネクタ 92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CxnSpPr>
          <a:stCxn id="910" idx="3"/>
        </xdr:cNvCxnSpPr>
      </xdr:nvCxnSpPr>
      <xdr:spPr>
        <a:xfrm>
          <a:off x="1783948" y="122302004"/>
          <a:ext cx="1198568" cy="23116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250031</xdr:colOff>
      <xdr:row>678</xdr:row>
      <xdr:rowOff>165885</xdr:rowOff>
    </xdr:from>
    <xdr:to>
      <xdr:col>15</xdr:col>
      <xdr:colOff>137375</xdr:colOff>
      <xdr:row>681</xdr:row>
      <xdr:rowOff>35720</xdr:rowOff>
    </xdr:to>
    <xdr:cxnSp macro="">
      <xdr:nvCxnSpPr>
        <xdr:cNvPr id="927" name="直線コネクタ 92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CxnSpPr>
          <a:endCxn id="911" idx="0"/>
        </xdr:cNvCxnSpPr>
      </xdr:nvCxnSpPr>
      <xdr:spPr>
        <a:xfrm flipV="1">
          <a:off x="2988469" y="122145416"/>
          <a:ext cx="1256562" cy="38775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218686</xdr:colOff>
      <xdr:row>678</xdr:row>
      <xdr:rowOff>131211</xdr:rowOff>
    </xdr:from>
    <xdr:to>
      <xdr:col>6</xdr:col>
      <xdr:colOff>131212</xdr:colOff>
      <xdr:row>678</xdr:row>
      <xdr:rowOff>131211</xdr:rowOff>
    </xdr:to>
    <xdr:cxnSp macro="">
      <xdr:nvCxnSpPr>
        <xdr:cNvPr id="928" name="直線コネクタ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CxnSpPr/>
      </xdr:nvCxnSpPr>
      <xdr:spPr>
        <a:xfrm>
          <a:off x="1590932" y="101919558"/>
          <a:ext cx="186975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126353</xdr:colOff>
      <xdr:row>678</xdr:row>
      <xdr:rowOff>136071</xdr:rowOff>
    </xdr:from>
    <xdr:to>
      <xdr:col>16</xdr:col>
      <xdr:colOff>38878</xdr:colOff>
      <xdr:row>678</xdr:row>
      <xdr:rowOff>136071</xdr:rowOff>
    </xdr:to>
    <xdr:cxnSp macro="">
      <xdr:nvCxnSpPr>
        <xdr:cNvPr id="929" name="直線コネクタ 92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CxnSpPr/>
      </xdr:nvCxnSpPr>
      <xdr:spPr>
        <a:xfrm>
          <a:off x="4243090" y="101924418"/>
          <a:ext cx="186974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218686</xdr:colOff>
      <xdr:row>674</xdr:row>
      <xdr:rowOff>140931</xdr:rowOff>
    </xdr:from>
    <xdr:to>
      <xdr:col>6</xdr:col>
      <xdr:colOff>38878</xdr:colOff>
      <xdr:row>678</xdr:row>
      <xdr:rowOff>131211</xdr:rowOff>
    </xdr:to>
    <xdr:cxnSp macro="">
      <xdr:nvCxnSpPr>
        <xdr:cNvPr id="930" name="直線コネクタ 92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CxnSpPr/>
      </xdr:nvCxnSpPr>
      <xdr:spPr>
        <a:xfrm flipV="1">
          <a:off x="1590932" y="101251228"/>
          <a:ext cx="94641" cy="66833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45794</xdr:colOff>
      <xdr:row>674</xdr:row>
      <xdr:rowOff>141959</xdr:rowOff>
    </xdr:from>
    <xdr:to>
      <xdr:col>16</xdr:col>
      <xdr:colOff>29159</xdr:colOff>
      <xdr:row>678</xdr:row>
      <xdr:rowOff>136073</xdr:rowOff>
    </xdr:to>
    <xdr:cxnSp macro="">
      <xdr:nvCxnSpPr>
        <xdr:cNvPr id="931" name="直線コネクタ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CxnSpPr/>
      </xdr:nvCxnSpPr>
      <xdr:spPr>
        <a:xfrm flipH="1" flipV="1">
          <a:off x="4167188" y="119758558"/>
          <a:ext cx="258125" cy="67185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38878</xdr:colOff>
      <xdr:row>670</xdr:row>
      <xdr:rowOff>0</xdr:rowOff>
    </xdr:from>
    <xdr:to>
      <xdr:col>6</xdr:col>
      <xdr:colOff>85725</xdr:colOff>
      <xdr:row>674</xdr:row>
      <xdr:rowOff>155511</xdr:rowOff>
    </xdr:to>
    <xdr:cxnSp macro="">
      <xdr:nvCxnSpPr>
        <xdr:cNvPr id="932" name="直線コネクタ 93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CxnSpPr/>
      </xdr:nvCxnSpPr>
      <xdr:spPr>
        <a:xfrm flipV="1">
          <a:off x="1685573" y="100432246"/>
          <a:ext cx="46847" cy="83356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45794</xdr:colOff>
      <xdr:row>669</xdr:row>
      <xdr:rowOff>160277</xdr:rowOff>
    </xdr:from>
    <xdr:to>
      <xdr:col>15</xdr:col>
      <xdr:colOff>77849</xdr:colOff>
      <xdr:row>674</xdr:row>
      <xdr:rowOff>155697</xdr:rowOff>
    </xdr:to>
    <xdr:cxnSp macro="">
      <xdr:nvCxnSpPr>
        <xdr:cNvPr id="933" name="直線コネクタ 93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CxnSpPr/>
      </xdr:nvCxnSpPr>
      <xdr:spPr>
        <a:xfrm flipV="1">
          <a:off x="4167188" y="118929700"/>
          <a:ext cx="32055" cy="84259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258536</xdr:colOff>
      <xdr:row>638</xdr:row>
      <xdr:rowOff>156482</xdr:rowOff>
    </xdr:from>
    <xdr:to>
      <xdr:col>6</xdr:col>
      <xdr:colOff>136071</xdr:colOff>
      <xdr:row>642</xdr:row>
      <xdr:rowOff>129268</xdr:rowOff>
    </xdr:to>
    <xdr:cxnSp macro="">
      <xdr:nvCxnSpPr>
        <xdr:cNvPr id="934" name="直線コネクタ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CxnSpPr/>
      </xdr:nvCxnSpPr>
      <xdr:spPr>
        <a:xfrm flipH="1">
          <a:off x="1630782" y="95164321"/>
          <a:ext cx="151984" cy="65083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251731</xdr:colOff>
      <xdr:row>638</xdr:row>
      <xdr:rowOff>149679</xdr:rowOff>
    </xdr:from>
    <xdr:to>
      <xdr:col>15</xdr:col>
      <xdr:colOff>129267</xdr:colOff>
      <xdr:row>642</xdr:row>
      <xdr:rowOff>122465</xdr:rowOff>
    </xdr:to>
    <xdr:cxnSp macro="">
      <xdr:nvCxnSpPr>
        <xdr:cNvPr id="935" name="直線コネクタ 93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CxnSpPr/>
      </xdr:nvCxnSpPr>
      <xdr:spPr>
        <a:xfrm flipH="1">
          <a:off x="4094019" y="95157518"/>
          <a:ext cx="151985" cy="65083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190500</xdr:colOff>
      <xdr:row>631</xdr:row>
      <xdr:rowOff>74839</xdr:rowOff>
    </xdr:from>
    <xdr:to>
      <xdr:col>5</xdr:col>
      <xdr:colOff>190500</xdr:colOff>
      <xdr:row>642</xdr:row>
      <xdr:rowOff>136071</xdr:rowOff>
    </xdr:to>
    <xdr:cxnSp macro="">
      <xdr:nvCxnSpPr>
        <xdr:cNvPr id="936" name="直線コネクタ 93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CxnSpPr/>
      </xdr:nvCxnSpPr>
      <xdr:spPr>
        <a:xfrm flipV="1">
          <a:off x="1562746" y="93896089"/>
          <a:ext cx="0" cy="192587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184242</xdr:colOff>
      <xdr:row>631</xdr:row>
      <xdr:rowOff>68035</xdr:rowOff>
    </xdr:from>
    <xdr:to>
      <xdr:col>6</xdr:col>
      <xdr:colOff>136071</xdr:colOff>
      <xdr:row>631</xdr:row>
      <xdr:rowOff>68035</xdr:rowOff>
    </xdr:to>
    <xdr:cxnSp macro="">
      <xdr:nvCxnSpPr>
        <xdr:cNvPr id="937" name="直線コネクタ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CxnSpPr/>
      </xdr:nvCxnSpPr>
      <xdr:spPr>
        <a:xfrm flipH="1">
          <a:off x="1556488" y="93889285"/>
          <a:ext cx="226278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173119</xdr:colOff>
      <xdr:row>631</xdr:row>
      <xdr:rowOff>79806</xdr:rowOff>
    </xdr:from>
    <xdr:to>
      <xdr:col>14</xdr:col>
      <xdr:colOff>173119</xdr:colOff>
      <xdr:row>642</xdr:row>
      <xdr:rowOff>141038</xdr:rowOff>
    </xdr:to>
    <xdr:cxnSp macro="">
      <xdr:nvCxnSpPr>
        <xdr:cNvPr id="938" name="直線コネクタ 93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CxnSpPr/>
      </xdr:nvCxnSpPr>
      <xdr:spPr>
        <a:xfrm flipV="1">
          <a:off x="4015407" y="93901056"/>
          <a:ext cx="0" cy="192587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166861</xdr:colOff>
      <xdr:row>631</xdr:row>
      <xdr:rowOff>73002</xdr:rowOff>
    </xdr:from>
    <xdr:to>
      <xdr:col>15</xdr:col>
      <xdr:colOff>118689</xdr:colOff>
      <xdr:row>631</xdr:row>
      <xdr:rowOff>73002</xdr:rowOff>
    </xdr:to>
    <xdr:cxnSp macro="">
      <xdr:nvCxnSpPr>
        <xdr:cNvPr id="939" name="直線コネクタ 93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CxnSpPr/>
      </xdr:nvCxnSpPr>
      <xdr:spPr>
        <a:xfrm flipH="1">
          <a:off x="4009149" y="93894252"/>
          <a:ext cx="226277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184242</xdr:colOff>
      <xdr:row>631</xdr:row>
      <xdr:rowOff>68035</xdr:rowOff>
    </xdr:from>
    <xdr:to>
      <xdr:col>15</xdr:col>
      <xdr:colOff>136071</xdr:colOff>
      <xdr:row>631</xdr:row>
      <xdr:rowOff>68035</xdr:rowOff>
    </xdr:to>
    <xdr:cxnSp macro="">
      <xdr:nvCxnSpPr>
        <xdr:cNvPr id="940" name="直線コネクタ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CxnSpPr/>
      </xdr:nvCxnSpPr>
      <xdr:spPr>
        <a:xfrm flipH="1">
          <a:off x="4026530" y="93889285"/>
          <a:ext cx="226278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57478</xdr:colOff>
      <xdr:row>648</xdr:row>
      <xdr:rowOff>69795</xdr:rowOff>
    </xdr:from>
    <xdr:to>
      <xdr:col>6</xdr:col>
      <xdr:colOff>135485</xdr:colOff>
      <xdr:row>651</xdr:row>
      <xdr:rowOff>12316</xdr:rowOff>
    </xdr:to>
    <xdr:cxnSp macro="">
      <xdr:nvCxnSpPr>
        <xdr:cNvPr id="941" name="直線コネクタ 94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CxnSpPr/>
      </xdr:nvCxnSpPr>
      <xdr:spPr>
        <a:xfrm flipV="1">
          <a:off x="1704173" y="96772761"/>
          <a:ext cx="78007" cy="45105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40106</xdr:colOff>
      <xdr:row>648</xdr:row>
      <xdr:rowOff>65172</xdr:rowOff>
    </xdr:from>
    <xdr:to>
      <xdr:col>15</xdr:col>
      <xdr:colOff>125329</xdr:colOff>
      <xdr:row>650</xdr:row>
      <xdr:rowOff>130342</xdr:rowOff>
    </xdr:to>
    <xdr:cxnSp macro="">
      <xdr:nvCxnSpPr>
        <xdr:cNvPr id="942" name="直線コネクタ 94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CxnSpPr/>
      </xdr:nvCxnSpPr>
      <xdr:spPr>
        <a:xfrm flipV="1">
          <a:off x="4175961" y="115889172"/>
          <a:ext cx="85223" cy="40606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82262</xdr:colOff>
      <xdr:row>667</xdr:row>
      <xdr:rowOff>56284</xdr:rowOff>
    </xdr:from>
    <xdr:to>
      <xdr:col>6</xdr:col>
      <xdr:colOff>142875</xdr:colOff>
      <xdr:row>670</xdr:row>
      <xdr:rowOff>12989</xdr:rowOff>
    </xdr:to>
    <xdr:cxnSp macro="">
      <xdr:nvCxnSpPr>
        <xdr:cNvPr id="943" name="直線コネクタ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CxnSpPr/>
      </xdr:nvCxnSpPr>
      <xdr:spPr>
        <a:xfrm flipV="1">
          <a:off x="1728957" y="99979992"/>
          <a:ext cx="60613" cy="46524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77850</xdr:colOff>
      <xdr:row>667</xdr:row>
      <xdr:rowOff>87007</xdr:rowOff>
    </xdr:from>
    <xdr:to>
      <xdr:col>15</xdr:col>
      <xdr:colOff>128221</xdr:colOff>
      <xdr:row>670</xdr:row>
      <xdr:rowOff>4580</xdr:rowOff>
    </xdr:to>
    <xdr:cxnSp macro="">
      <xdr:nvCxnSpPr>
        <xdr:cNvPr id="944" name="直線コネクタ 94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CxnSpPr/>
      </xdr:nvCxnSpPr>
      <xdr:spPr>
        <a:xfrm flipV="1">
          <a:off x="4199244" y="118517560"/>
          <a:ext cx="50371" cy="42587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120316</xdr:colOff>
      <xdr:row>642</xdr:row>
      <xdr:rowOff>130342</xdr:rowOff>
    </xdr:from>
    <xdr:to>
      <xdr:col>18</xdr:col>
      <xdr:colOff>190115</xdr:colOff>
      <xdr:row>642</xdr:row>
      <xdr:rowOff>130342</xdr:rowOff>
    </xdr:to>
    <xdr:cxnSp macro="">
      <xdr:nvCxnSpPr>
        <xdr:cNvPr id="945" name="直線コネクタ 94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CxnSpPr/>
      </xdr:nvCxnSpPr>
      <xdr:spPr>
        <a:xfrm flipH="1">
          <a:off x="4256171" y="114931658"/>
          <a:ext cx="896970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697</xdr:row>
      <xdr:rowOff>136071</xdr:rowOff>
    </xdr:from>
    <xdr:to>
      <xdr:col>10</xdr:col>
      <xdr:colOff>265697</xdr:colOff>
      <xdr:row>697</xdr:row>
      <xdr:rowOff>136071</xdr:rowOff>
    </xdr:to>
    <xdr:cxnSp macro="">
      <xdr:nvCxnSpPr>
        <xdr:cNvPr id="960" name="直線コネクタ 95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CxnSpPr/>
      </xdr:nvCxnSpPr>
      <xdr:spPr>
        <a:xfrm>
          <a:off x="1778648" y="117662908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697</xdr:row>
      <xdr:rowOff>135356</xdr:rowOff>
    </xdr:from>
    <xdr:to>
      <xdr:col>15</xdr:col>
      <xdr:colOff>128427</xdr:colOff>
      <xdr:row>697</xdr:row>
      <xdr:rowOff>135356</xdr:rowOff>
    </xdr:to>
    <xdr:cxnSp macro="">
      <xdr:nvCxnSpPr>
        <xdr:cNvPr id="961" name="直線コネクタ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CxnSpPr/>
      </xdr:nvCxnSpPr>
      <xdr:spPr>
        <a:xfrm>
          <a:off x="2987126" y="117662193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697</xdr:row>
      <xdr:rowOff>163872</xdr:rowOff>
    </xdr:from>
    <xdr:to>
      <xdr:col>6</xdr:col>
      <xdr:colOff>240801</xdr:colOff>
      <xdr:row>698</xdr:row>
      <xdr:rowOff>149832</xdr:rowOff>
    </xdr:to>
    <xdr:sp macro="" textlink="">
      <xdr:nvSpPr>
        <xdr:cNvPr id="962" name="二等辺三角形 96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/>
      </xdr:nvSpPr>
      <xdr:spPr>
        <a:xfrm>
          <a:off x="1673826" y="117690709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697</xdr:row>
      <xdr:rowOff>165885</xdr:rowOff>
    </xdr:from>
    <xdr:to>
      <xdr:col>15</xdr:col>
      <xdr:colOff>237291</xdr:colOff>
      <xdr:row>698</xdr:row>
      <xdr:rowOff>151845</xdr:rowOff>
    </xdr:to>
    <xdr:sp macro="" textlink="">
      <xdr:nvSpPr>
        <xdr:cNvPr id="963" name="二等辺三角形 96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/>
      </xdr:nvSpPr>
      <xdr:spPr>
        <a:xfrm>
          <a:off x="4119602" y="117692722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693</xdr:row>
      <xdr:rowOff>149831</xdr:rowOff>
    </xdr:from>
    <xdr:to>
      <xdr:col>6</xdr:col>
      <xdr:colOff>140885</xdr:colOff>
      <xdr:row>697</xdr:row>
      <xdr:rowOff>163872</xdr:rowOff>
    </xdr:to>
    <xdr:cxnSp macro="">
      <xdr:nvCxnSpPr>
        <xdr:cNvPr id="964" name="直線コネクタ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CxnSpPr>
          <a:stCxn id="962" idx="0"/>
        </xdr:cNvCxnSpPr>
      </xdr:nvCxnSpPr>
      <xdr:spPr>
        <a:xfrm flipV="1">
          <a:off x="1773742" y="116976872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688</xdr:row>
      <xdr:rowOff>149832</xdr:rowOff>
    </xdr:from>
    <xdr:to>
      <xdr:col>6</xdr:col>
      <xdr:colOff>139129</xdr:colOff>
      <xdr:row>693</xdr:row>
      <xdr:rowOff>153172</xdr:rowOff>
    </xdr:to>
    <xdr:cxnSp macro="">
      <xdr:nvCxnSpPr>
        <xdr:cNvPr id="965" name="直線コネクタ 96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CxnSpPr/>
      </xdr:nvCxnSpPr>
      <xdr:spPr>
        <a:xfrm flipV="1">
          <a:off x="1771986" y="116102128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686</xdr:row>
      <xdr:rowOff>58863</xdr:rowOff>
    </xdr:from>
    <xdr:to>
      <xdr:col>6</xdr:col>
      <xdr:colOff>139129</xdr:colOff>
      <xdr:row>688</xdr:row>
      <xdr:rowOff>144480</xdr:rowOff>
    </xdr:to>
    <xdr:cxnSp macro="">
      <xdr:nvCxnSpPr>
        <xdr:cNvPr id="966" name="直線コネクタ 96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CxnSpPr/>
      </xdr:nvCxnSpPr>
      <xdr:spPr>
        <a:xfrm flipV="1">
          <a:off x="1771986" y="115661261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693</xdr:row>
      <xdr:rowOff>149830</xdr:rowOff>
    </xdr:from>
    <xdr:to>
      <xdr:col>15</xdr:col>
      <xdr:colOff>130184</xdr:colOff>
      <xdr:row>697</xdr:row>
      <xdr:rowOff>163871</xdr:rowOff>
    </xdr:to>
    <xdr:cxnSp macro="">
      <xdr:nvCxnSpPr>
        <xdr:cNvPr id="967" name="直線コネクタ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CxnSpPr/>
      </xdr:nvCxnSpPr>
      <xdr:spPr>
        <a:xfrm flipV="1">
          <a:off x="4212327" y="116976871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688</xdr:row>
      <xdr:rowOff>149831</xdr:rowOff>
    </xdr:from>
    <xdr:to>
      <xdr:col>15</xdr:col>
      <xdr:colOff>128428</xdr:colOff>
      <xdr:row>693</xdr:row>
      <xdr:rowOff>153171</xdr:rowOff>
    </xdr:to>
    <xdr:cxnSp macro="">
      <xdr:nvCxnSpPr>
        <xdr:cNvPr id="968" name="直線コネクタ 96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CxnSpPr/>
      </xdr:nvCxnSpPr>
      <xdr:spPr>
        <a:xfrm flipV="1">
          <a:off x="4210571" y="116102127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686</xdr:row>
      <xdr:rowOff>58862</xdr:rowOff>
    </xdr:from>
    <xdr:to>
      <xdr:col>15</xdr:col>
      <xdr:colOff>128428</xdr:colOff>
      <xdr:row>688</xdr:row>
      <xdr:rowOff>144479</xdr:rowOff>
    </xdr:to>
    <xdr:cxnSp macro="">
      <xdr:nvCxnSpPr>
        <xdr:cNvPr id="969" name="直線コネクタ 96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CxnSpPr/>
      </xdr:nvCxnSpPr>
      <xdr:spPr>
        <a:xfrm flipV="1">
          <a:off x="4210571" y="115661260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40105</xdr:colOff>
      <xdr:row>697</xdr:row>
      <xdr:rowOff>137380</xdr:rowOff>
    </xdr:from>
    <xdr:to>
      <xdr:col>6</xdr:col>
      <xdr:colOff>109904</xdr:colOff>
      <xdr:row>697</xdr:row>
      <xdr:rowOff>137380</xdr:rowOff>
    </xdr:to>
    <xdr:cxnSp macro="">
      <xdr:nvCxnSpPr>
        <xdr:cNvPr id="970" name="直線コネクタ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CxnSpPr/>
      </xdr:nvCxnSpPr>
      <xdr:spPr>
        <a:xfrm flipH="1">
          <a:off x="856534" y="117664217"/>
          <a:ext cx="886227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48433</xdr:colOff>
      <xdr:row>688</xdr:row>
      <xdr:rowOff>151280</xdr:rowOff>
    </xdr:from>
    <xdr:to>
      <xdr:col>6</xdr:col>
      <xdr:colOff>140073</xdr:colOff>
      <xdr:row>697</xdr:row>
      <xdr:rowOff>129153</xdr:rowOff>
    </xdr:to>
    <xdr:cxnSp macro="">
      <xdr:nvCxnSpPr>
        <xdr:cNvPr id="971" name="直線コネクタ 97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CxnSpPr/>
      </xdr:nvCxnSpPr>
      <xdr:spPr>
        <a:xfrm flipH="1">
          <a:off x="864862" y="116103576"/>
          <a:ext cx="908068" cy="155241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151279</xdr:colOff>
      <xdr:row>693</xdr:row>
      <xdr:rowOff>140074</xdr:rowOff>
    </xdr:from>
    <xdr:to>
      <xdr:col>8</xdr:col>
      <xdr:colOff>56029</xdr:colOff>
      <xdr:row>697</xdr:row>
      <xdr:rowOff>134470</xdr:rowOff>
    </xdr:to>
    <xdr:cxnSp macro="">
      <xdr:nvCxnSpPr>
        <xdr:cNvPr id="972" name="直線コネクタ 97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CxnSpPr/>
      </xdr:nvCxnSpPr>
      <xdr:spPr>
        <a:xfrm>
          <a:off x="1784136" y="116967115"/>
          <a:ext cx="449036" cy="69419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160126</xdr:colOff>
      <xdr:row>695</xdr:row>
      <xdr:rowOff>36568</xdr:rowOff>
    </xdr:from>
    <xdr:to>
      <xdr:col>15</xdr:col>
      <xdr:colOff>143317</xdr:colOff>
      <xdr:row>695</xdr:row>
      <xdr:rowOff>36568</xdr:rowOff>
    </xdr:to>
    <xdr:cxnSp macro="">
      <xdr:nvCxnSpPr>
        <xdr:cNvPr id="973" name="直線コネクタ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CxnSpPr/>
      </xdr:nvCxnSpPr>
      <xdr:spPr>
        <a:xfrm>
          <a:off x="1792983" y="117213507"/>
          <a:ext cx="2432477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218514</xdr:colOff>
      <xdr:row>693</xdr:row>
      <xdr:rowOff>151279</xdr:rowOff>
    </xdr:from>
    <xdr:to>
      <xdr:col>15</xdr:col>
      <xdr:colOff>123264</xdr:colOff>
      <xdr:row>697</xdr:row>
      <xdr:rowOff>128867</xdr:rowOff>
    </xdr:to>
    <xdr:cxnSp macro="">
      <xdr:nvCxnSpPr>
        <xdr:cNvPr id="974" name="直線コネクタ 97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CxnSpPr/>
      </xdr:nvCxnSpPr>
      <xdr:spPr>
        <a:xfrm flipH="1">
          <a:off x="3756371" y="116978320"/>
          <a:ext cx="449036" cy="67738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134470</xdr:colOff>
      <xdr:row>688</xdr:row>
      <xdr:rowOff>151280</xdr:rowOff>
    </xdr:from>
    <xdr:to>
      <xdr:col>18</xdr:col>
      <xdr:colOff>180474</xdr:colOff>
      <xdr:row>697</xdr:row>
      <xdr:rowOff>125329</xdr:rowOff>
    </xdr:to>
    <xdr:cxnSp macro="">
      <xdr:nvCxnSpPr>
        <xdr:cNvPr id="975" name="直線コネクタ 97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CxnSpPr/>
      </xdr:nvCxnSpPr>
      <xdr:spPr>
        <a:xfrm>
          <a:off x="4216613" y="116103576"/>
          <a:ext cx="862432" cy="154859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714</xdr:row>
      <xdr:rowOff>136071</xdr:rowOff>
    </xdr:from>
    <xdr:to>
      <xdr:col>10</xdr:col>
      <xdr:colOff>265697</xdr:colOff>
      <xdr:row>714</xdr:row>
      <xdr:rowOff>136071</xdr:rowOff>
    </xdr:to>
    <xdr:cxnSp macro="">
      <xdr:nvCxnSpPr>
        <xdr:cNvPr id="976" name="直線コネクタ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CxnSpPr/>
      </xdr:nvCxnSpPr>
      <xdr:spPr>
        <a:xfrm>
          <a:off x="1778648" y="120637040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714</xdr:row>
      <xdr:rowOff>135356</xdr:rowOff>
    </xdr:from>
    <xdr:to>
      <xdr:col>15</xdr:col>
      <xdr:colOff>128427</xdr:colOff>
      <xdr:row>714</xdr:row>
      <xdr:rowOff>135356</xdr:rowOff>
    </xdr:to>
    <xdr:cxnSp macro="">
      <xdr:nvCxnSpPr>
        <xdr:cNvPr id="977" name="直線コネクタ 97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CxnSpPr/>
      </xdr:nvCxnSpPr>
      <xdr:spPr>
        <a:xfrm>
          <a:off x="2987126" y="120636325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714</xdr:row>
      <xdr:rowOff>163872</xdr:rowOff>
    </xdr:from>
    <xdr:to>
      <xdr:col>6</xdr:col>
      <xdr:colOff>240801</xdr:colOff>
      <xdr:row>715</xdr:row>
      <xdr:rowOff>149832</xdr:rowOff>
    </xdr:to>
    <xdr:sp macro="" textlink="">
      <xdr:nvSpPr>
        <xdr:cNvPr id="978" name="二等辺三角形 97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/>
      </xdr:nvSpPr>
      <xdr:spPr>
        <a:xfrm>
          <a:off x="1673826" y="120664841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714</xdr:row>
      <xdr:rowOff>165885</xdr:rowOff>
    </xdr:from>
    <xdr:to>
      <xdr:col>15</xdr:col>
      <xdr:colOff>237291</xdr:colOff>
      <xdr:row>715</xdr:row>
      <xdr:rowOff>151845</xdr:rowOff>
    </xdr:to>
    <xdr:sp macro="" textlink="">
      <xdr:nvSpPr>
        <xdr:cNvPr id="979" name="二等辺三角形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/>
      </xdr:nvSpPr>
      <xdr:spPr>
        <a:xfrm>
          <a:off x="4119602" y="120666854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710</xdr:row>
      <xdr:rowOff>149831</xdr:rowOff>
    </xdr:from>
    <xdr:to>
      <xdr:col>6</xdr:col>
      <xdr:colOff>140885</xdr:colOff>
      <xdr:row>714</xdr:row>
      <xdr:rowOff>163872</xdr:rowOff>
    </xdr:to>
    <xdr:cxnSp macro="">
      <xdr:nvCxnSpPr>
        <xdr:cNvPr id="980" name="直線コネクタ 97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CxnSpPr>
          <a:stCxn id="978" idx="0"/>
        </xdr:cNvCxnSpPr>
      </xdr:nvCxnSpPr>
      <xdr:spPr>
        <a:xfrm flipV="1">
          <a:off x="1773742" y="119951004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705</xdr:row>
      <xdr:rowOff>149832</xdr:rowOff>
    </xdr:from>
    <xdr:to>
      <xdr:col>6</xdr:col>
      <xdr:colOff>139129</xdr:colOff>
      <xdr:row>710</xdr:row>
      <xdr:rowOff>153172</xdr:rowOff>
    </xdr:to>
    <xdr:cxnSp macro="">
      <xdr:nvCxnSpPr>
        <xdr:cNvPr id="981" name="直線コネクタ 98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CxnSpPr/>
      </xdr:nvCxnSpPr>
      <xdr:spPr>
        <a:xfrm flipV="1">
          <a:off x="1771986" y="119076261"/>
          <a:ext cx="0" cy="878084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703</xdr:row>
      <xdr:rowOff>58863</xdr:rowOff>
    </xdr:from>
    <xdr:to>
      <xdr:col>6</xdr:col>
      <xdr:colOff>139129</xdr:colOff>
      <xdr:row>705</xdr:row>
      <xdr:rowOff>144480</xdr:rowOff>
    </xdr:to>
    <xdr:cxnSp macro="">
      <xdr:nvCxnSpPr>
        <xdr:cNvPr id="982" name="直線コネクタ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CxnSpPr/>
      </xdr:nvCxnSpPr>
      <xdr:spPr>
        <a:xfrm flipV="1">
          <a:off x="1771986" y="118635394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710</xdr:row>
      <xdr:rowOff>149830</xdr:rowOff>
    </xdr:from>
    <xdr:to>
      <xdr:col>15</xdr:col>
      <xdr:colOff>130184</xdr:colOff>
      <xdr:row>714</xdr:row>
      <xdr:rowOff>163871</xdr:rowOff>
    </xdr:to>
    <xdr:cxnSp macro="">
      <xdr:nvCxnSpPr>
        <xdr:cNvPr id="983" name="直線コネクタ 98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CxnSpPr/>
      </xdr:nvCxnSpPr>
      <xdr:spPr>
        <a:xfrm flipV="1">
          <a:off x="4212327" y="119951003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705</xdr:row>
      <xdr:rowOff>149831</xdr:rowOff>
    </xdr:from>
    <xdr:to>
      <xdr:col>15</xdr:col>
      <xdr:colOff>128428</xdr:colOff>
      <xdr:row>710</xdr:row>
      <xdr:rowOff>153171</xdr:rowOff>
    </xdr:to>
    <xdr:cxnSp macro="">
      <xdr:nvCxnSpPr>
        <xdr:cNvPr id="984" name="直線コネクタ 98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CxnSpPr/>
      </xdr:nvCxnSpPr>
      <xdr:spPr>
        <a:xfrm flipV="1">
          <a:off x="4210571" y="119076260"/>
          <a:ext cx="0" cy="878084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703</xdr:row>
      <xdr:rowOff>58862</xdr:rowOff>
    </xdr:from>
    <xdr:to>
      <xdr:col>15</xdr:col>
      <xdr:colOff>128428</xdr:colOff>
      <xdr:row>705</xdr:row>
      <xdr:rowOff>144479</xdr:rowOff>
    </xdr:to>
    <xdr:cxnSp macro="">
      <xdr:nvCxnSpPr>
        <xdr:cNvPr id="985" name="直線コネクタ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CxnSpPr/>
      </xdr:nvCxnSpPr>
      <xdr:spPr>
        <a:xfrm flipV="1">
          <a:off x="4210571" y="118635393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733</xdr:row>
      <xdr:rowOff>136071</xdr:rowOff>
    </xdr:from>
    <xdr:to>
      <xdr:col>10</xdr:col>
      <xdr:colOff>265697</xdr:colOff>
      <xdr:row>733</xdr:row>
      <xdr:rowOff>136071</xdr:rowOff>
    </xdr:to>
    <xdr:cxnSp macro="">
      <xdr:nvCxnSpPr>
        <xdr:cNvPr id="986" name="直線コネクタ 98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CxnSpPr/>
      </xdr:nvCxnSpPr>
      <xdr:spPr>
        <a:xfrm>
          <a:off x="1778648" y="123961071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733</xdr:row>
      <xdr:rowOff>135356</xdr:rowOff>
    </xdr:from>
    <xdr:to>
      <xdr:col>15</xdr:col>
      <xdr:colOff>128427</xdr:colOff>
      <xdr:row>733</xdr:row>
      <xdr:rowOff>135356</xdr:rowOff>
    </xdr:to>
    <xdr:cxnSp macro="">
      <xdr:nvCxnSpPr>
        <xdr:cNvPr id="987" name="直線コネクタ 98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CxnSpPr/>
      </xdr:nvCxnSpPr>
      <xdr:spPr>
        <a:xfrm>
          <a:off x="2987126" y="123960356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733</xdr:row>
      <xdr:rowOff>163872</xdr:rowOff>
    </xdr:from>
    <xdr:to>
      <xdr:col>6</xdr:col>
      <xdr:colOff>240801</xdr:colOff>
      <xdr:row>734</xdr:row>
      <xdr:rowOff>149832</xdr:rowOff>
    </xdr:to>
    <xdr:sp macro="" textlink="">
      <xdr:nvSpPr>
        <xdr:cNvPr id="988" name="二等辺三角形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1673826" y="123988872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733</xdr:row>
      <xdr:rowOff>165885</xdr:rowOff>
    </xdr:from>
    <xdr:to>
      <xdr:col>15</xdr:col>
      <xdr:colOff>237291</xdr:colOff>
      <xdr:row>734</xdr:row>
      <xdr:rowOff>151845</xdr:rowOff>
    </xdr:to>
    <xdr:sp macro="" textlink="">
      <xdr:nvSpPr>
        <xdr:cNvPr id="989" name="二等辺三角形 98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4119602" y="123990885"/>
          <a:ext cx="199832" cy="16090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729</xdr:row>
      <xdr:rowOff>149831</xdr:rowOff>
    </xdr:from>
    <xdr:to>
      <xdr:col>6</xdr:col>
      <xdr:colOff>140885</xdr:colOff>
      <xdr:row>733</xdr:row>
      <xdr:rowOff>163872</xdr:rowOff>
    </xdr:to>
    <xdr:cxnSp macro="">
      <xdr:nvCxnSpPr>
        <xdr:cNvPr id="990" name="直線コネクタ 98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CxnSpPr>
          <a:stCxn id="988" idx="0"/>
        </xdr:cNvCxnSpPr>
      </xdr:nvCxnSpPr>
      <xdr:spPr>
        <a:xfrm flipV="1">
          <a:off x="1773742" y="123275035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724</xdr:row>
      <xdr:rowOff>149832</xdr:rowOff>
    </xdr:from>
    <xdr:to>
      <xdr:col>6</xdr:col>
      <xdr:colOff>139129</xdr:colOff>
      <xdr:row>729</xdr:row>
      <xdr:rowOff>153172</xdr:rowOff>
    </xdr:to>
    <xdr:cxnSp macro="">
      <xdr:nvCxnSpPr>
        <xdr:cNvPr id="991" name="直線コネクタ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CxnSpPr/>
      </xdr:nvCxnSpPr>
      <xdr:spPr>
        <a:xfrm flipV="1">
          <a:off x="1771986" y="122400291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722</xdr:row>
      <xdr:rowOff>58863</xdr:rowOff>
    </xdr:from>
    <xdr:to>
      <xdr:col>6</xdr:col>
      <xdr:colOff>139129</xdr:colOff>
      <xdr:row>724</xdr:row>
      <xdr:rowOff>144480</xdr:rowOff>
    </xdr:to>
    <xdr:cxnSp macro="">
      <xdr:nvCxnSpPr>
        <xdr:cNvPr id="992" name="直線コネクタ 99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CxnSpPr/>
      </xdr:nvCxnSpPr>
      <xdr:spPr>
        <a:xfrm flipV="1">
          <a:off x="1771986" y="121959424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729</xdr:row>
      <xdr:rowOff>149830</xdr:rowOff>
    </xdr:from>
    <xdr:to>
      <xdr:col>15</xdr:col>
      <xdr:colOff>130184</xdr:colOff>
      <xdr:row>733</xdr:row>
      <xdr:rowOff>163871</xdr:rowOff>
    </xdr:to>
    <xdr:cxnSp macro="">
      <xdr:nvCxnSpPr>
        <xdr:cNvPr id="993" name="直線コネクタ 99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CxnSpPr/>
      </xdr:nvCxnSpPr>
      <xdr:spPr>
        <a:xfrm flipV="1">
          <a:off x="4212327" y="123275034"/>
          <a:ext cx="0" cy="713837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724</xdr:row>
      <xdr:rowOff>149831</xdr:rowOff>
    </xdr:from>
    <xdr:to>
      <xdr:col>15</xdr:col>
      <xdr:colOff>128428</xdr:colOff>
      <xdr:row>729</xdr:row>
      <xdr:rowOff>153171</xdr:rowOff>
    </xdr:to>
    <xdr:cxnSp macro="">
      <xdr:nvCxnSpPr>
        <xdr:cNvPr id="994" name="直線コネクタ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CxnSpPr/>
      </xdr:nvCxnSpPr>
      <xdr:spPr>
        <a:xfrm flipV="1">
          <a:off x="4210571" y="122400290"/>
          <a:ext cx="0" cy="87808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722</xdr:row>
      <xdr:rowOff>58862</xdr:rowOff>
    </xdr:from>
    <xdr:to>
      <xdr:col>15</xdr:col>
      <xdr:colOff>128428</xdr:colOff>
      <xdr:row>724</xdr:row>
      <xdr:rowOff>144479</xdr:rowOff>
    </xdr:to>
    <xdr:cxnSp macro="">
      <xdr:nvCxnSpPr>
        <xdr:cNvPr id="995" name="直線コネクタ 99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CxnSpPr/>
      </xdr:nvCxnSpPr>
      <xdr:spPr>
        <a:xfrm flipV="1">
          <a:off x="4210571" y="121959423"/>
          <a:ext cx="0" cy="43551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136072</xdr:colOff>
      <xdr:row>713</xdr:row>
      <xdr:rowOff>51027</xdr:rowOff>
    </xdr:from>
    <xdr:to>
      <xdr:col>15</xdr:col>
      <xdr:colOff>140369</xdr:colOff>
      <xdr:row>718</xdr:row>
      <xdr:rowOff>95250</xdr:rowOff>
    </xdr:to>
    <xdr:cxnSp macro="">
      <xdr:nvCxnSpPr>
        <xdr:cNvPr id="996" name="直線コネクタ 99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CxnSpPr/>
      </xdr:nvCxnSpPr>
      <xdr:spPr>
        <a:xfrm>
          <a:off x="1768929" y="120377047"/>
          <a:ext cx="2453583" cy="91896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137375</xdr:colOff>
      <xdr:row>714</xdr:row>
      <xdr:rowOff>165885</xdr:rowOff>
    </xdr:from>
    <xdr:to>
      <xdr:col>15</xdr:col>
      <xdr:colOff>137375</xdr:colOff>
      <xdr:row>718</xdr:row>
      <xdr:rowOff>95250</xdr:rowOff>
    </xdr:to>
    <xdr:cxnSp macro="">
      <xdr:nvCxnSpPr>
        <xdr:cNvPr id="997" name="直線コネクタ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CxnSpPr>
          <a:stCxn id="979" idx="0"/>
        </xdr:cNvCxnSpPr>
      </xdr:nvCxnSpPr>
      <xdr:spPr>
        <a:xfrm>
          <a:off x="4219518" y="120666854"/>
          <a:ext cx="0" cy="62916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180474</xdr:colOff>
      <xdr:row>706</xdr:row>
      <xdr:rowOff>8504</xdr:rowOff>
    </xdr:from>
    <xdr:to>
      <xdr:col>6</xdr:col>
      <xdr:colOff>59532</xdr:colOff>
      <xdr:row>710</xdr:row>
      <xdr:rowOff>155407</xdr:rowOff>
    </xdr:to>
    <xdr:cxnSp macro="">
      <xdr:nvCxnSpPr>
        <xdr:cNvPr id="998" name="直線コネクタ 99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CxnSpPr/>
      </xdr:nvCxnSpPr>
      <xdr:spPr>
        <a:xfrm flipH="1">
          <a:off x="1541188" y="119109882"/>
          <a:ext cx="151201" cy="84669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90237</xdr:colOff>
      <xdr:row>714</xdr:row>
      <xdr:rowOff>137979</xdr:rowOff>
    </xdr:from>
    <xdr:to>
      <xdr:col>6</xdr:col>
      <xdr:colOff>115723</xdr:colOff>
      <xdr:row>714</xdr:row>
      <xdr:rowOff>137979</xdr:rowOff>
    </xdr:to>
    <xdr:cxnSp macro="">
      <xdr:nvCxnSpPr>
        <xdr:cNvPr id="999" name="直線コネクタ 99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CxnSpPr/>
      </xdr:nvCxnSpPr>
      <xdr:spPr>
        <a:xfrm flipH="1">
          <a:off x="1178808" y="120638948"/>
          <a:ext cx="569772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80519</xdr:colOff>
      <xdr:row>710</xdr:row>
      <xdr:rowOff>150394</xdr:rowOff>
    </xdr:from>
    <xdr:to>
      <xdr:col>5</xdr:col>
      <xdr:colOff>175768</xdr:colOff>
      <xdr:row>714</xdr:row>
      <xdr:rowOff>140368</xdr:rowOff>
    </xdr:to>
    <xdr:cxnSp macro="">
      <xdr:nvCxnSpPr>
        <xdr:cNvPr id="1000" name="直線コネクタ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CxnSpPr/>
      </xdr:nvCxnSpPr>
      <xdr:spPr>
        <a:xfrm flipH="1">
          <a:off x="1169090" y="129573761"/>
          <a:ext cx="367392" cy="68977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151436</xdr:colOff>
      <xdr:row>714</xdr:row>
      <xdr:rowOff>129090</xdr:rowOff>
    </xdr:from>
    <xdr:to>
      <xdr:col>17</xdr:col>
      <xdr:colOff>29084</xdr:colOff>
      <xdr:row>714</xdr:row>
      <xdr:rowOff>129090</xdr:rowOff>
    </xdr:to>
    <xdr:cxnSp macro="">
      <xdr:nvCxnSpPr>
        <xdr:cNvPr id="1001" name="直線コネクタ 1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CxnSpPr/>
      </xdr:nvCxnSpPr>
      <xdr:spPr>
        <a:xfrm flipH="1">
          <a:off x="4295902" y="127444166"/>
          <a:ext cx="430243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40106</xdr:colOff>
      <xdr:row>705</xdr:row>
      <xdr:rowOff>135355</xdr:rowOff>
    </xdr:from>
    <xdr:to>
      <xdr:col>16</xdr:col>
      <xdr:colOff>9159</xdr:colOff>
      <xdr:row>710</xdr:row>
      <xdr:rowOff>164855</xdr:rowOff>
    </xdr:to>
    <xdr:cxnSp macro="">
      <xdr:nvCxnSpPr>
        <xdr:cNvPr id="1002" name="直線コネクタ 100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CxnSpPr/>
      </xdr:nvCxnSpPr>
      <xdr:spPr>
        <a:xfrm>
          <a:off x="4122249" y="119061784"/>
          <a:ext cx="241196" cy="90424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9159</xdr:colOff>
      <xdr:row>710</xdr:row>
      <xdr:rowOff>155697</xdr:rowOff>
    </xdr:from>
    <xdr:to>
      <xdr:col>17</xdr:col>
      <xdr:colOff>29084</xdr:colOff>
      <xdr:row>714</xdr:row>
      <xdr:rowOff>138149</xdr:rowOff>
    </xdr:to>
    <xdr:cxnSp macro="">
      <xdr:nvCxnSpPr>
        <xdr:cNvPr id="1003" name="直線コネクタ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CxnSpPr/>
      </xdr:nvCxnSpPr>
      <xdr:spPr>
        <a:xfrm>
          <a:off x="4429922" y="126787300"/>
          <a:ext cx="296223" cy="66592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140885</xdr:colOff>
      <xdr:row>734</xdr:row>
      <xdr:rowOff>149832</xdr:rowOff>
    </xdr:from>
    <xdr:to>
      <xdr:col>10</xdr:col>
      <xdr:colOff>244078</xdr:colOff>
      <xdr:row>736</xdr:row>
      <xdr:rowOff>35719</xdr:rowOff>
    </xdr:to>
    <xdr:cxnSp macro="">
      <xdr:nvCxnSpPr>
        <xdr:cNvPr id="1004" name="直線コネクタ 100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CxnSpPr>
          <a:stCxn id="988" idx="3"/>
        </xdr:cNvCxnSpPr>
      </xdr:nvCxnSpPr>
      <xdr:spPr>
        <a:xfrm>
          <a:off x="1773742" y="124149781"/>
          <a:ext cx="1191765" cy="23578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250031</xdr:colOff>
      <xdr:row>733</xdr:row>
      <xdr:rowOff>165885</xdr:rowOff>
    </xdr:from>
    <xdr:to>
      <xdr:col>15</xdr:col>
      <xdr:colOff>137375</xdr:colOff>
      <xdr:row>736</xdr:row>
      <xdr:rowOff>35720</xdr:rowOff>
    </xdr:to>
    <xdr:cxnSp macro="">
      <xdr:nvCxnSpPr>
        <xdr:cNvPr id="1005" name="直線コネクタ 100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CxnSpPr>
          <a:endCxn id="989" idx="0"/>
        </xdr:cNvCxnSpPr>
      </xdr:nvCxnSpPr>
      <xdr:spPr>
        <a:xfrm flipV="1">
          <a:off x="2971460" y="123990885"/>
          <a:ext cx="1248058" cy="39468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218686</xdr:colOff>
      <xdr:row>733</xdr:row>
      <xdr:rowOff>131211</xdr:rowOff>
    </xdr:from>
    <xdr:to>
      <xdr:col>6</xdr:col>
      <xdr:colOff>131212</xdr:colOff>
      <xdr:row>733</xdr:row>
      <xdr:rowOff>131211</xdr:rowOff>
    </xdr:to>
    <xdr:cxnSp macro="">
      <xdr:nvCxnSpPr>
        <xdr:cNvPr id="1006" name="直線コネクタ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CxnSpPr/>
      </xdr:nvCxnSpPr>
      <xdr:spPr>
        <a:xfrm>
          <a:off x="1579400" y="123956211"/>
          <a:ext cx="184669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126353</xdr:colOff>
      <xdr:row>733</xdr:row>
      <xdr:rowOff>136071</xdr:rowOff>
    </xdr:from>
    <xdr:to>
      <xdr:col>16</xdr:col>
      <xdr:colOff>38878</xdr:colOff>
      <xdr:row>733</xdr:row>
      <xdr:rowOff>136071</xdr:rowOff>
    </xdr:to>
    <xdr:cxnSp macro="">
      <xdr:nvCxnSpPr>
        <xdr:cNvPr id="1007" name="直線コネクタ 100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CxnSpPr/>
      </xdr:nvCxnSpPr>
      <xdr:spPr>
        <a:xfrm>
          <a:off x="4208496" y="123961071"/>
          <a:ext cx="184668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218686</xdr:colOff>
      <xdr:row>729</xdr:row>
      <xdr:rowOff>140931</xdr:rowOff>
    </xdr:from>
    <xdr:to>
      <xdr:col>6</xdr:col>
      <xdr:colOff>38878</xdr:colOff>
      <xdr:row>733</xdr:row>
      <xdr:rowOff>131211</xdr:rowOff>
    </xdr:to>
    <xdr:cxnSp macro="">
      <xdr:nvCxnSpPr>
        <xdr:cNvPr id="1008" name="直線コネクタ 100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CxnSpPr/>
      </xdr:nvCxnSpPr>
      <xdr:spPr>
        <a:xfrm flipV="1">
          <a:off x="1579400" y="123266135"/>
          <a:ext cx="92335" cy="69007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207475</xdr:colOff>
      <xdr:row>729</xdr:row>
      <xdr:rowOff>136745</xdr:rowOff>
    </xdr:from>
    <xdr:to>
      <xdr:col>16</xdr:col>
      <xdr:colOff>29160</xdr:colOff>
      <xdr:row>733</xdr:row>
      <xdr:rowOff>136075</xdr:rowOff>
    </xdr:to>
    <xdr:cxnSp macro="">
      <xdr:nvCxnSpPr>
        <xdr:cNvPr id="1009" name="直線コネクタ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CxnSpPr/>
      </xdr:nvCxnSpPr>
      <xdr:spPr>
        <a:xfrm flipH="1" flipV="1">
          <a:off x="4380557" y="129106188"/>
          <a:ext cx="99890" cy="67834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38878</xdr:colOff>
      <xdr:row>725</xdr:row>
      <xdr:rowOff>0</xdr:rowOff>
    </xdr:from>
    <xdr:to>
      <xdr:col>6</xdr:col>
      <xdr:colOff>85725</xdr:colOff>
      <xdr:row>729</xdr:row>
      <xdr:rowOff>155511</xdr:rowOff>
    </xdr:to>
    <xdr:cxnSp macro="">
      <xdr:nvCxnSpPr>
        <xdr:cNvPr id="1010" name="直線コネクタ 100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CxnSpPr/>
      </xdr:nvCxnSpPr>
      <xdr:spPr>
        <a:xfrm flipV="1">
          <a:off x="1671735" y="122425408"/>
          <a:ext cx="46847" cy="85530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77849</xdr:colOff>
      <xdr:row>724</xdr:row>
      <xdr:rowOff>160278</xdr:rowOff>
    </xdr:from>
    <xdr:to>
      <xdr:col>15</xdr:col>
      <xdr:colOff>201801</xdr:colOff>
      <xdr:row>729</xdr:row>
      <xdr:rowOff>137225</xdr:rowOff>
    </xdr:to>
    <xdr:cxnSp macro="">
      <xdr:nvCxnSpPr>
        <xdr:cNvPr id="1011" name="直線コネクタ 10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CxnSpPr/>
      </xdr:nvCxnSpPr>
      <xdr:spPr>
        <a:xfrm flipH="1" flipV="1">
          <a:off x="4194586" y="128392609"/>
          <a:ext cx="123952" cy="82451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258536</xdr:colOff>
      <xdr:row>693</xdr:row>
      <xdr:rowOff>156482</xdr:rowOff>
    </xdr:from>
    <xdr:to>
      <xdr:col>6</xdr:col>
      <xdr:colOff>136071</xdr:colOff>
      <xdr:row>697</xdr:row>
      <xdr:rowOff>129268</xdr:rowOff>
    </xdr:to>
    <xdr:cxnSp macro="">
      <xdr:nvCxnSpPr>
        <xdr:cNvPr id="1012" name="直線コネクタ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CxnSpPr/>
      </xdr:nvCxnSpPr>
      <xdr:spPr>
        <a:xfrm flipH="1">
          <a:off x="1619250" y="116983523"/>
          <a:ext cx="149678" cy="67258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251731</xdr:colOff>
      <xdr:row>693</xdr:row>
      <xdr:rowOff>149679</xdr:rowOff>
    </xdr:from>
    <xdr:to>
      <xdr:col>15</xdr:col>
      <xdr:colOff>129267</xdr:colOff>
      <xdr:row>697</xdr:row>
      <xdr:rowOff>122465</xdr:rowOff>
    </xdr:to>
    <xdr:cxnSp macro="">
      <xdr:nvCxnSpPr>
        <xdr:cNvPr id="1013" name="直線コネクタ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CxnSpPr/>
      </xdr:nvCxnSpPr>
      <xdr:spPr>
        <a:xfrm flipH="1">
          <a:off x="4061731" y="116976720"/>
          <a:ext cx="149679" cy="67258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190500</xdr:colOff>
      <xdr:row>686</xdr:row>
      <xdr:rowOff>74839</xdr:rowOff>
    </xdr:from>
    <xdr:to>
      <xdr:col>5</xdr:col>
      <xdr:colOff>190500</xdr:colOff>
      <xdr:row>697</xdr:row>
      <xdr:rowOff>136071</xdr:rowOff>
    </xdr:to>
    <xdr:cxnSp macro="">
      <xdr:nvCxnSpPr>
        <xdr:cNvPr id="1014" name="直線コネクタ 10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CxnSpPr/>
      </xdr:nvCxnSpPr>
      <xdr:spPr>
        <a:xfrm flipV="1">
          <a:off x="1551214" y="115677237"/>
          <a:ext cx="0" cy="198567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184242</xdr:colOff>
      <xdr:row>686</xdr:row>
      <xdr:rowOff>68035</xdr:rowOff>
    </xdr:from>
    <xdr:to>
      <xdr:col>6</xdr:col>
      <xdr:colOff>136071</xdr:colOff>
      <xdr:row>686</xdr:row>
      <xdr:rowOff>68035</xdr:rowOff>
    </xdr:to>
    <xdr:cxnSp macro="">
      <xdr:nvCxnSpPr>
        <xdr:cNvPr id="1015" name="直線コネクタ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CxnSpPr/>
      </xdr:nvCxnSpPr>
      <xdr:spPr>
        <a:xfrm flipH="1">
          <a:off x="1544956" y="115670433"/>
          <a:ext cx="223972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173119</xdr:colOff>
      <xdr:row>686</xdr:row>
      <xdr:rowOff>79806</xdr:rowOff>
    </xdr:from>
    <xdr:to>
      <xdr:col>14</xdr:col>
      <xdr:colOff>173119</xdr:colOff>
      <xdr:row>697</xdr:row>
      <xdr:rowOff>141038</xdr:rowOff>
    </xdr:to>
    <xdr:cxnSp macro="">
      <xdr:nvCxnSpPr>
        <xdr:cNvPr id="1016" name="直線コネクタ 10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CxnSpPr/>
      </xdr:nvCxnSpPr>
      <xdr:spPr>
        <a:xfrm flipV="1">
          <a:off x="3983119" y="115682204"/>
          <a:ext cx="0" cy="198567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166861</xdr:colOff>
      <xdr:row>686</xdr:row>
      <xdr:rowOff>73002</xdr:rowOff>
    </xdr:from>
    <xdr:to>
      <xdr:col>15</xdr:col>
      <xdr:colOff>118689</xdr:colOff>
      <xdr:row>686</xdr:row>
      <xdr:rowOff>73002</xdr:rowOff>
    </xdr:to>
    <xdr:cxnSp macro="">
      <xdr:nvCxnSpPr>
        <xdr:cNvPr id="1017" name="直線コネクタ 10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CxnSpPr/>
      </xdr:nvCxnSpPr>
      <xdr:spPr>
        <a:xfrm flipH="1">
          <a:off x="3976861" y="115675400"/>
          <a:ext cx="223971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184242</xdr:colOff>
      <xdr:row>686</xdr:row>
      <xdr:rowOff>68035</xdr:rowOff>
    </xdr:from>
    <xdr:to>
      <xdr:col>15</xdr:col>
      <xdr:colOff>136071</xdr:colOff>
      <xdr:row>686</xdr:row>
      <xdr:rowOff>68035</xdr:rowOff>
    </xdr:to>
    <xdr:cxnSp macro="">
      <xdr:nvCxnSpPr>
        <xdr:cNvPr id="1018" name="直線コネクタ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CxnSpPr/>
      </xdr:nvCxnSpPr>
      <xdr:spPr>
        <a:xfrm flipH="1">
          <a:off x="3994242" y="115670433"/>
          <a:ext cx="223972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57478</xdr:colOff>
      <xdr:row>703</xdr:row>
      <xdr:rowOff>69795</xdr:rowOff>
    </xdr:from>
    <xdr:to>
      <xdr:col>6</xdr:col>
      <xdr:colOff>135485</xdr:colOff>
      <xdr:row>706</xdr:row>
      <xdr:rowOff>12316</xdr:rowOff>
    </xdr:to>
    <xdr:cxnSp macro="">
      <xdr:nvCxnSpPr>
        <xdr:cNvPr id="1019" name="直線コネクタ 10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CxnSpPr/>
      </xdr:nvCxnSpPr>
      <xdr:spPr>
        <a:xfrm flipV="1">
          <a:off x="1690335" y="118646326"/>
          <a:ext cx="78007" cy="46736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40106</xdr:colOff>
      <xdr:row>703</xdr:row>
      <xdr:rowOff>65172</xdr:rowOff>
    </xdr:from>
    <xdr:to>
      <xdr:col>15</xdr:col>
      <xdr:colOff>125329</xdr:colOff>
      <xdr:row>705</xdr:row>
      <xdr:rowOff>130342</xdr:rowOff>
    </xdr:to>
    <xdr:cxnSp macro="">
      <xdr:nvCxnSpPr>
        <xdr:cNvPr id="1020" name="直線コネクタ 10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CxnSpPr/>
      </xdr:nvCxnSpPr>
      <xdr:spPr>
        <a:xfrm flipV="1">
          <a:off x="4122249" y="118641703"/>
          <a:ext cx="85223" cy="41506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82262</xdr:colOff>
      <xdr:row>722</xdr:row>
      <xdr:rowOff>56284</xdr:rowOff>
    </xdr:from>
    <xdr:to>
      <xdr:col>6</xdr:col>
      <xdr:colOff>142875</xdr:colOff>
      <xdr:row>725</xdr:row>
      <xdr:rowOff>12989</xdr:rowOff>
    </xdr:to>
    <xdr:cxnSp macro="">
      <xdr:nvCxnSpPr>
        <xdr:cNvPr id="1021" name="直線コネクタ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CxnSpPr/>
      </xdr:nvCxnSpPr>
      <xdr:spPr>
        <a:xfrm flipV="1">
          <a:off x="1715119" y="121956845"/>
          <a:ext cx="60613" cy="48155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77850</xdr:colOff>
      <xdr:row>722</xdr:row>
      <xdr:rowOff>87007</xdr:rowOff>
    </xdr:from>
    <xdr:to>
      <xdr:col>15</xdr:col>
      <xdr:colOff>128221</xdr:colOff>
      <xdr:row>725</xdr:row>
      <xdr:rowOff>4580</xdr:rowOff>
    </xdr:to>
    <xdr:cxnSp macro="">
      <xdr:nvCxnSpPr>
        <xdr:cNvPr id="1022" name="直線コネクタ 10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CxnSpPr/>
      </xdr:nvCxnSpPr>
      <xdr:spPr>
        <a:xfrm flipV="1">
          <a:off x="4159993" y="121987568"/>
          <a:ext cx="50371" cy="44242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120316</xdr:colOff>
      <xdr:row>697</xdr:row>
      <xdr:rowOff>130342</xdr:rowOff>
    </xdr:from>
    <xdr:to>
      <xdr:col>18</xdr:col>
      <xdr:colOff>190115</xdr:colOff>
      <xdr:row>697</xdr:row>
      <xdr:rowOff>130342</xdr:rowOff>
    </xdr:to>
    <xdr:cxnSp macro="">
      <xdr:nvCxnSpPr>
        <xdr:cNvPr id="1023" name="直線コネクタ 10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CxnSpPr/>
      </xdr:nvCxnSpPr>
      <xdr:spPr>
        <a:xfrm flipH="1">
          <a:off x="4202459" y="117657179"/>
          <a:ext cx="886227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752</xdr:row>
      <xdr:rowOff>136071</xdr:rowOff>
    </xdr:from>
    <xdr:to>
      <xdr:col>10</xdr:col>
      <xdr:colOff>265697</xdr:colOff>
      <xdr:row>752</xdr:row>
      <xdr:rowOff>136071</xdr:rowOff>
    </xdr:to>
    <xdr:cxnSp macro="">
      <xdr:nvCxnSpPr>
        <xdr:cNvPr id="1024" name="直線コネクタ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CxnSpPr/>
      </xdr:nvCxnSpPr>
      <xdr:spPr>
        <a:xfrm>
          <a:off x="1778648" y="113263763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752</xdr:row>
      <xdr:rowOff>135356</xdr:rowOff>
    </xdr:from>
    <xdr:to>
      <xdr:col>15</xdr:col>
      <xdr:colOff>128427</xdr:colOff>
      <xdr:row>752</xdr:row>
      <xdr:rowOff>135356</xdr:rowOff>
    </xdr:to>
    <xdr:cxnSp macro="">
      <xdr:nvCxnSpPr>
        <xdr:cNvPr id="1025" name="直線コネクタ 10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CxnSpPr/>
      </xdr:nvCxnSpPr>
      <xdr:spPr>
        <a:xfrm>
          <a:off x="2987126" y="113263048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752</xdr:row>
      <xdr:rowOff>163872</xdr:rowOff>
    </xdr:from>
    <xdr:to>
      <xdr:col>6</xdr:col>
      <xdr:colOff>240801</xdr:colOff>
      <xdr:row>753</xdr:row>
      <xdr:rowOff>149832</xdr:rowOff>
    </xdr:to>
    <xdr:sp macro="" textlink="">
      <xdr:nvSpPr>
        <xdr:cNvPr id="1026" name="二等辺三角形 10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/>
      </xdr:nvSpPr>
      <xdr:spPr>
        <a:xfrm>
          <a:off x="1673826" y="113291564"/>
          <a:ext cx="199832" cy="15343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752</xdr:row>
      <xdr:rowOff>165885</xdr:rowOff>
    </xdr:from>
    <xdr:to>
      <xdr:col>15</xdr:col>
      <xdr:colOff>237291</xdr:colOff>
      <xdr:row>753</xdr:row>
      <xdr:rowOff>151845</xdr:rowOff>
    </xdr:to>
    <xdr:sp macro="" textlink="">
      <xdr:nvSpPr>
        <xdr:cNvPr id="1027" name="二等辺三角形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/>
      </xdr:nvSpPr>
      <xdr:spPr>
        <a:xfrm>
          <a:off x="4119602" y="113293577"/>
          <a:ext cx="199832" cy="15343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748</xdr:row>
      <xdr:rowOff>149831</xdr:rowOff>
    </xdr:from>
    <xdr:to>
      <xdr:col>6</xdr:col>
      <xdr:colOff>140885</xdr:colOff>
      <xdr:row>752</xdr:row>
      <xdr:rowOff>163872</xdr:rowOff>
    </xdr:to>
    <xdr:cxnSp macro="">
      <xdr:nvCxnSpPr>
        <xdr:cNvPr id="1028" name="直線コネクタ 10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CxnSpPr>
          <a:stCxn id="1026" idx="0"/>
        </xdr:cNvCxnSpPr>
      </xdr:nvCxnSpPr>
      <xdr:spPr>
        <a:xfrm flipV="1">
          <a:off x="1773742" y="112607633"/>
          <a:ext cx="0" cy="683931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743</xdr:row>
      <xdr:rowOff>149832</xdr:rowOff>
    </xdr:from>
    <xdr:to>
      <xdr:col>6</xdr:col>
      <xdr:colOff>139129</xdr:colOff>
      <xdr:row>748</xdr:row>
      <xdr:rowOff>153172</xdr:rowOff>
    </xdr:to>
    <xdr:cxnSp macro="">
      <xdr:nvCxnSpPr>
        <xdr:cNvPr id="1029" name="直線コネクタ 10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CxnSpPr/>
      </xdr:nvCxnSpPr>
      <xdr:spPr>
        <a:xfrm flipV="1">
          <a:off x="1771986" y="111770272"/>
          <a:ext cx="0" cy="840702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741</xdr:row>
      <xdr:rowOff>58863</xdr:rowOff>
    </xdr:from>
    <xdr:to>
      <xdr:col>6</xdr:col>
      <xdr:colOff>139129</xdr:colOff>
      <xdr:row>743</xdr:row>
      <xdr:rowOff>144480</xdr:rowOff>
    </xdr:to>
    <xdr:cxnSp macro="">
      <xdr:nvCxnSpPr>
        <xdr:cNvPr id="1030" name="直線コネクタ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CxnSpPr/>
      </xdr:nvCxnSpPr>
      <xdr:spPr>
        <a:xfrm flipV="1">
          <a:off x="1771986" y="111344358"/>
          <a:ext cx="0" cy="420562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748</xdr:row>
      <xdr:rowOff>149830</xdr:rowOff>
    </xdr:from>
    <xdr:to>
      <xdr:col>15</xdr:col>
      <xdr:colOff>130184</xdr:colOff>
      <xdr:row>752</xdr:row>
      <xdr:rowOff>163871</xdr:rowOff>
    </xdr:to>
    <xdr:cxnSp macro="">
      <xdr:nvCxnSpPr>
        <xdr:cNvPr id="1031" name="直線コネクタ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CxnSpPr/>
      </xdr:nvCxnSpPr>
      <xdr:spPr>
        <a:xfrm flipV="1">
          <a:off x="4212327" y="112607632"/>
          <a:ext cx="0" cy="683931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743</xdr:row>
      <xdr:rowOff>149831</xdr:rowOff>
    </xdr:from>
    <xdr:to>
      <xdr:col>15</xdr:col>
      <xdr:colOff>128428</xdr:colOff>
      <xdr:row>748</xdr:row>
      <xdr:rowOff>153171</xdr:rowOff>
    </xdr:to>
    <xdr:cxnSp macro="">
      <xdr:nvCxnSpPr>
        <xdr:cNvPr id="1032" name="直線コネクタ 10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CxnSpPr/>
      </xdr:nvCxnSpPr>
      <xdr:spPr>
        <a:xfrm flipV="1">
          <a:off x="4210571" y="111770271"/>
          <a:ext cx="0" cy="840702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741</xdr:row>
      <xdr:rowOff>58862</xdr:rowOff>
    </xdr:from>
    <xdr:to>
      <xdr:col>15</xdr:col>
      <xdr:colOff>128428</xdr:colOff>
      <xdr:row>743</xdr:row>
      <xdr:rowOff>144479</xdr:rowOff>
    </xdr:to>
    <xdr:cxnSp macro="">
      <xdr:nvCxnSpPr>
        <xdr:cNvPr id="1033" name="直線コネクタ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CxnSpPr/>
      </xdr:nvCxnSpPr>
      <xdr:spPr>
        <a:xfrm flipV="1">
          <a:off x="4210571" y="111344357"/>
          <a:ext cx="0" cy="420562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40105</xdr:colOff>
      <xdr:row>752</xdr:row>
      <xdr:rowOff>137380</xdr:rowOff>
    </xdr:from>
    <xdr:to>
      <xdr:col>6</xdr:col>
      <xdr:colOff>109904</xdr:colOff>
      <xdr:row>752</xdr:row>
      <xdr:rowOff>137380</xdr:rowOff>
    </xdr:to>
    <xdr:cxnSp macro="">
      <xdr:nvCxnSpPr>
        <xdr:cNvPr id="1034" name="直線コネクタ 10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CxnSpPr/>
      </xdr:nvCxnSpPr>
      <xdr:spPr>
        <a:xfrm flipH="1">
          <a:off x="856534" y="113265072"/>
          <a:ext cx="886227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48433</xdr:colOff>
      <xdr:row>743</xdr:row>
      <xdr:rowOff>151280</xdr:rowOff>
    </xdr:from>
    <xdr:to>
      <xdr:col>6</xdr:col>
      <xdr:colOff>140073</xdr:colOff>
      <xdr:row>752</xdr:row>
      <xdr:rowOff>129153</xdr:rowOff>
    </xdr:to>
    <xdr:cxnSp macro="">
      <xdr:nvCxnSpPr>
        <xdr:cNvPr id="1035" name="直線コネクタ 10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CxnSpPr/>
      </xdr:nvCxnSpPr>
      <xdr:spPr>
        <a:xfrm flipH="1">
          <a:off x="864862" y="111771720"/>
          <a:ext cx="908068" cy="148512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134470</xdr:colOff>
      <xdr:row>743</xdr:row>
      <xdr:rowOff>151280</xdr:rowOff>
    </xdr:from>
    <xdr:to>
      <xdr:col>18</xdr:col>
      <xdr:colOff>180474</xdr:colOff>
      <xdr:row>752</xdr:row>
      <xdr:rowOff>125329</xdr:rowOff>
    </xdr:to>
    <xdr:cxnSp macro="">
      <xdr:nvCxnSpPr>
        <xdr:cNvPr id="1039" name="直線コネクタ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CxnSpPr/>
      </xdr:nvCxnSpPr>
      <xdr:spPr>
        <a:xfrm>
          <a:off x="4216613" y="111771720"/>
          <a:ext cx="862432" cy="148130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769</xdr:row>
      <xdr:rowOff>136071</xdr:rowOff>
    </xdr:from>
    <xdr:to>
      <xdr:col>10</xdr:col>
      <xdr:colOff>265697</xdr:colOff>
      <xdr:row>769</xdr:row>
      <xdr:rowOff>136071</xdr:rowOff>
    </xdr:to>
    <xdr:cxnSp macro="">
      <xdr:nvCxnSpPr>
        <xdr:cNvPr id="1040" name="直線コネクタ 10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CxnSpPr/>
      </xdr:nvCxnSpPr>
      <xdr:spPr>
        <a:xfrm>
          <a:off x="1778648" y="116110796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769</xdr:row>
      <xdr:rowOff>135356</xdr:rowOff>
    </xdr:from>
    <xdr:to>
      <xdr:col>15</xdr:col>
      <xdr:colOff>128427</xdr:colOff>
      <xdr:row>769</xdr:row>
      <xdr:rowOff>135356</xdr:rowOff>
    </xdr:to>
    <xdr:cxnSp macro="">
      <xdr:nvCxnSpPr>
        <xdr:cNvPr id="1041" name="直線コネクタ 10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CxnSpPr/>
      </xdr:nvCxnSpPr>
      <xdr:spPr>
        <a:xfrm>
          <a:off x="2987126" y="116110081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769</xdr:row>
      <xdr:rowOff>163872</xdr:rowOff>
    </xdr:from>
    <xdr:to>
      <xdr:col>6</xdr:col>
      <xdr:colOff>240801</xdr:colOff>
      <xdr:row>770</xdr:row>
      <xdr:rowOff>149832</xdr:rowOff>
    </xdr:to>
    <xdr:sp macro="" textlink="">
      <xdr:nvSpPr>
        <xdr:cNvPr id="1042" name="二等辺三角形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/>
      </xdr:nvSpPr>
      <xdr:spPr>
        <a:xfrm>
          <a:off x="1673826" y="116138597"/>
          <a:ext cx="199832" cy="15343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769</xdr:row>
      <xdr:rowOff>165885</xdr:rowOff>
    </xdr:from>
    <xdr:to>
      <xdr:col>15</xdr:col>
      <xdr:colOff>237291</xdr:colOff>
      <xdr:row>770</xdr:row>
      <xdr:rowOff>151845</xdr:rowOff>
    </xdr:to>
    <xdr:sp macro="" textlink="">
      <xdr:nvSpPr>
        <xdr:cNvPr id="1043" name="二等辺三角形 104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/>
      </xdr:nvSpPr>
      <xdr:spPr>
        <a:xfrm>
          <a:off x="4119602" y="116140610"/>
          <a:ext cx="199832" cy="15343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765</xdr:row>
      <xdr:rowOff>149831</xdr:rowOff>
    </xdr:from>
    <xdr:to>
      <xdr:col>6</xdr:col>
      <xdr:colOff>140885</xdr:colOff>
      <xdr:row>769</xdr:row>
      <xdr:rowOff>163872</xdr:rowOff>
    </xdr:to>
    <xdr:cxnSp macro="">
      <xdr:nvCxnSpPr>
        <xdr:cNvPr id="1044" name="直線コネクタ 104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CxnSpPr>
          <a:stCxn id="1042" idx="0"/>
        </xdr:cNvCxnSpPr>
      </xdr:nvCxnSpPr>
      <xdr:spPr>
        <a:xfrm flipV="1">
          <a:off x="1773742" y="115454666"/>
          <a:ext cx="0" cy="683931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760</xdr:row>
      <xdr:rowOff>149832</xdr:rowOff>
    </xdr:from>
    <xdr:to>
      <xdr:col>6</xdr:col>
      <xdr:colOff>139129</xdr:colOff>
      <xdr:row>765</xdr:row>
      <xdr:rowOff>153172</xdr:rowOff>
    </xdr:to>
    <xdr:cxnSp macro="">
      <xdr:nvCxnSpPr>
        <xdr:cNvPr id="1045" name="直線コネクタ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CxnSpPr/>
      </xdr:nvCxnSpPr>
      <xdr:spPr>
        <a:xfrm flipV="1">
          <a:off x="1771986" y="114617305"/>
          <a:ext cx="0" cy="840702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758</xdr:row>
      <xdr:rowOff>58863</xdr:rowOff>
    </xdr:from>
    <xdr:to>
      <xdr:col>6</xdr:col>
      <xdr:colOff>139129</xdr:colOff>
      <xdr:row>760</xdr:row>
      <xdr:rowOff>144480</xdr:rowOff>
    </xdr:to>
    <xdr:cxnSp macro="">
      <xdr:nvCxnSpPr>
        <xdr:cNvPr id="1046" name="直線コネクタ 104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CxnSpPr/>
      </xdr:nvCxnSpPr>
      <xdr:spPr>
        <a:xfrm flipV="1">
          <a:off x="1771986" y="114191390"/>
          <a:ext cx="0" cy="420563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765</xdr:row>
      <xdr:rowOff>149830</xdr:rowOff>
    </xdr:from>
    <xdr:to>
      <xdr:col>15</xdr:col>
      <xdr:colOff>130184</xdr:colOff>
      <xdr:row>769</xdr:row>
      <xdr:rowOff>163871</xdr:rowOff>
    </xdr:to>
    <xdr:cxnSp macro="">
      <xdr:nvCxnSpPr>
        <xdr:cNvPr id="1047" name="直線コネクタ 104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CxnSpPr/>
      </xdr:nvCxnSpPr>
      <xdr:spPr>
        <a:xfrm flipV="1">
          <a:off x="4212327" y="115454665"/>
          <a:ext cx="0" cy="683931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760</xdr:row>
      <xdr:rowOff>149831</xdr:rowOff>
    </xdr:from>
    <xdr:to>
      <xdr:col>15</xdr:col>
      <xdr:colOff>128428</xdr:colOff>
      <xdr:row>765</xdr:row>
      <xdr:rowOff>153171</xdr:rowOff>
    </xdr:to>
    <xdr:cxnSp macro="">
      <xdr:nvCxnSpPr>
        <xdr:cNvPr id="1048" name="直線コネクタ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CxnSpPr/>
      </xdr:nvCxnSpPr>
      <xdr:spPr>
        <a:xfrm flipV="1">
          <a:off x="4210571" y="114617304"/>
          <a:ext cx="0" cy="840702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758</xdr:row>
      <xdr:rowOff>58862</xdr:rowOff>
    </xdr:from>
    <xdr:to>
      <xdr:col>15</xdr:col>
      <xdr:colOff>128428</xdr:colOff>
      <xdr:row>760</xdr:row>
      <xdr:rowOff>144479</xdr:rowOff>
    </xdr:to>
    <xdr:cxnSp macro="">
      <xdr:nvCxnSpPr>
        <xdr:cNvPr id="1049" name="直線コネクタ 104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CxnSpPr/>
      </xdr:nvCxnSpPr>
      <xdr:spPr>
        <a:xfrm flipV="1">
          <a:off x="4210571" y="114191389"/>
          <a:ext cx="0" cy="420563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788</xdr:row>
      <xdr:rowOff>136071</xdr:rowOff>
    </xdr:from>
    <xdr:to>
      <xdr:col>10</xdr:col>
      <xdr:colOff>265697</xdr:colOff>
      <xdr:row>788</xdr:row>
      <xdr:rowOff>136071</xdr:rowOff>
    </xdr:to>
    <xdr:cxnSp macro="">
      <xdr:nvCxnSpPr>
        <xdr:cNvPr id="1050" name="直線コネクタ 104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CxnSpPr/>
      </xdr:nvCxnSpPr>
      <xdr:spPr>
        <a:xfrm>
          <a:off x="1778648" y="119292774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788</xdr:row>
      <xdr:rowOff>135356</xdr:rowOff>
    </xdr:from>
    <xdr:to>
      <xdr:col>15</xdr:col>
      <xdr:colOff>128427</xdr:colOff>
      <xdr:row>788</xdr:row>
      <xdr:rowOff>135356</xdr:rowOff>
    </xdr:to>
    <xdr:cxnSp macro="">
      <xdr:nvCxnSpPr>
        <xdr:cNvPr id="1051" name="直線コネクタ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CxnSpPr/>
      </xdr:nvCxnSpPr>
      <xdr:spPr>
        <a:xfrm>
          <a:off x="2987126" y="119292059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788</xdr:row>
      <xdr:rowOff>163872</xdr:rowOff>
    </xdr:from>
    <xdr:to>
      <xdr:col>6</xdr:col>
      <xdr:colOff>240801</xdr:colOff>
      <xdr:row>789</xdr:row>
      <xdr:rowOff>149832</xdr:rowOff>
    </xdr:to>
    <xdr:sp macro="" textlink="">
      <xdr:nvSpPr>
        <xdr:cNvPr id="1052" name="二等辺三角形 105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/>
      </xdr:nvSpPr>
      <xdr:spPr>
        <a:xfrm>
          <a:off x="1673826" y="119320575"/>
          <a:ext cx="199832" cy="15343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788</xdr:row>
      <xdr:rowOff>165885</xdr:rowOff>
    </xdr:from>
    <xdr:to>
      <xdr:col>15</xdr:col>
      <xdr:colOff>237291</xdr:colOff>
      <xdr:row>789</xdr:row>
      <xdr:rowOff>151845</xdr:rowOff>
    </xdr:to>
    <xdr:sp macro="" textlink="">
      <xdr:nvSpPr>
        <xdr:cNvPr id="1053" name="二等辺三角形 105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/>
      </xdr:nvSpPr>
      <xdr:spPr>
        <a:xfrm>
          <a:off x="4119602" y="119322588"/>
          <a:ext cx="199832" cy="15343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784</xdr:row>
      <xdr:rowOff>149831</xdr:rowOff>
    </xdr:from>
    <xdr:to>
      <xdr:col>6</xdr:col>
      <xdr:colOff>140885</xdr:colOff>
      <xdr:row>788</xdr:row>
      <xdr:rowOff>163872</xdr:rowOff>
    </xdr:to>
    <xdr:cxnSp macro="">
      <xdr:nvCxnSpPr>
        <xdr:cNvPr id="1054" name="直線コネクタ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CxnSpPr>
          <a:stCxn id="1052" idx="0"/>
        </xdr:cNvCxnSpPr>
      </xdr:nvCxnSpPr>
      <xdr:spPr>
        <a:xfrm flipV="1">
          <a:off x="1773742" y="118636644"/>
          <a:ext cx="0" cy="683931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779</xdr:row>
      <xdr:rowOff>149832</xdr:rowOff>
    </xdr:from>
    <xdr:to>
      <xdr:col>6</xdr:col>
      <xdr:colOff>139129</xdr:colOff>
      <xdr:row>784</xdr:row>
      <xdr:rowOff>153172</xdr:rowOff>
    </xdr:to>
    <xdr:cxnSp macro="">
      <xdr:nvCxnSpPr>
        <xdr:cNvPr id="1055" name="直線コネクタ 105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CxnSpPr/>
      </xdr:nvCxnSpPr>
      <xdr:spPr>
        <a:xfrm flipV="1">
          <a:off x="1771986" y="117799283"/>
          <a:ext cx="0" cy="840702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777</xdr:row>
      <xdr:rowOff>58863</xdr:rowOff>
    </xdr:from>
    <xdr:to>
      <xdr:col>6</xdr:col>
      <xdr:colOff>139129</xdr:colOff>
      <xdr:row>779</xdr:row>
      <xdr:rowOff>144480</xdr:rowOff>
    </xdr:to>
    <xdr:cxnSp macro="">
      <xdr:nvCxnSpPr>
        <xdr:cNvPr id="1056" name="直線コネクタ 105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CxnSpPr/>
      </xdr:nvCxnSpPr>
      <xdr:spPr>
        <a:xfrm flipV="1">
          <a:off x="1771986" y="117373368"/>
          <a:ext cx="0" cy="420563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784</xdr:row>
      <xdr:rowOff>149830</xdr:rowOff>
    </xdr:from>
    <xdr:to>
      <xdr:col>15</xdr:col>
      <xdr:colOff>130184</xdr:colOff>
      <xdr:row>788</xdr:row>
      <xdr:rowOff>163871</xdr:rowOff>
    </xdr:to>
    <xdr:cxnSp macro="">
      <xdr:nvCxnSpPr>
        <xdr:cNvPr id="1057" name="直線コネクタ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CxnSpPr/>
      </xdr:nvCxnSpPr>
      <xdr:spPr>
        <a:xfrm flipV="1">
          <a:off x="4212327" y="118636643"/>
          <a:ext cx="0" cy="683931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779</xdr:row>
      <xdr:rowOff>149831</xdr:rowOff>
    </xdr:from>
    <xdr:to>
      <xdr:col>15</xdr:col>
      <xdr:colOff>128428</xdr:colOff>
      <xdr:row>784</xdr:row>
      <xdr:rowOff>153171</xdr:rowOff>
    </xdr:to>
    <xdr:cxnSp macro="">
      <xdr:nvCxnSpPr>
        <xdr:cNvPr id="1058" name="直線コネクタ 105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CxnSpPr/>
      </xdr:nvCxnSpPr>
      <xdr:spPr>
        <a:xfrm flipV="1">
          <a:off x="4210571" y="117799282"/>
          <a:ext cx="0" cy="840702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777</xdr:row>
      <xdr:rowOff>58862</xdr:rowOff>
    </xdr:from>
    <xdr:to>
      <xdr:col>15</xdr:col>
      <xdr:colOff>128428</xdr:colOff>
      <xdr:row>779</xdr:row>
      <xdr:rowOff>144479</xdr:rowOff>
    </xdr:to>
    <xdr:cxnSp macro="">
      <xdr:nvCxnSpPr>
        <xdr:cNvPr id="1059" name="直線コネクタ 105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CxnSpPr/>
      </xdr:nvCxnSpPr>
      <xdr:spPr>
        <a:xfrm flipV="1">
          <a:off x="4210571" y="117373367"/>
          <a:ext cx="0" cy="420563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136072</xdr:colOff>
      <xdr:row>768</xdr:row>
      <xdr:rowOff>136071</xdr:rowOff>
    </xdr:from>
    <xdr:to>
      <xdr:col>15</xdr:col>
      <xdr:colOff>138545</xdr:colOff>
      <xdr:row>772</xdr:row>
      <xdr:rowOff>73603</xdr:rowOff>
    </xdr:to>
    <xdr:cxnSp macro="">
      <xdr:nvCxnSpPr>
        <xdr:cNvPr id="1060" name="直線コネクタ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CxnSpPr/>
      </xdr:nvCxnSpPr>
      <xdr:spPr>
        <a:xfrm>
          <a:off x="1798617" y="137932514"/>
          <a:ext cx="2496292" cy="63025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137375</xdr:colOff>
      <xdr:row>769</xdr:row>
      <xdr:rowOff>165885</xdr:rowOff>
    </xdr:from>
    <xdr:to>
      <xdr:col>15</xdr:col>
      <xdr:colOff>137375</xdr:colOff>
      <xdr:row>772</xdr:row>
      <xdr:rowOff>73603</xdr:rowOff>
    </xdr:to>
    <xdr:cxnSp macro="">
      <xdr:nvCxnSpPr>
        <xdr:cNvPr id="1061" name="直線コネクタ 106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CxnSpPr>
          <a:stCxn id="1043" idx="0"/>
        </xdr:cNvCxnSpPr>
      </xdr:nvCxnSpPr>
      <xdr:spPr>
        <a:xfrm>
          <a:off x="4293739" y="138135510"/>
          <a:ext cx="0" cy="42726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180474</xdr:colOff>
      <xdr:row>761</xdr:row>
      <xdr:rowOff>8504</xdr:rowOff>
    </xdr:from>
    <xdr:to>
      <xdr:col>6</xdr:col>
      <xdr:colOff>59532</xdr:colOff>
      <xdr:row>765</xdr:row>
      <xdr:rowOff>155407</xdr:rowOff>
    </xdr:to>
    <xdr:cxnSp macro="">
      <xdr:nvCxnSpPr>
        <xdr:cNvPr id="1062" name="直線コネクタ 106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CxnSpPr/>
      </xdr:nvCxnSpPr>
      <xdr:spPr>
        <a:xfrm flipH="1">
          <a:off x="1541188" y="114643449"/>
          <a:ext cx="151201" cy="81679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90237</xdr:colOff>
      <xdr:row>769</xdr:row>
      <xdr:rowOff>137979</xdr:rowOff>
    </xdr:from>
    <xdr:to>
      <xdr:col>6</xdr:col>
      <xdr:colOff>115723</xdr:colOff>
      <xdr:row>769</xdr:row>
      <xdr:rowOff>137979</xdr:rowOff>
    </xdr:to>
    <xdr:cxnSp macro="">
      <xdr:nvCxnSpPr>
        <xdr:cNvPr id="1063" name="直線コネクタ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CxnSpPr/>
      </xdr:nvCxnSpPr>
      <xdr:spPr>
        <a:xfrm flipH="1">
          <a:off x="1178808" y="116112704"/>
          <a:ext cx="569772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90238</xdr:colOff>
      <xdr:row>765</xdr:row>
      <xdr:rowOff>150394</xdr:rowOff>
    </xdr:from>
    <xdr:to>
      <xdr:col>5</xdr:col>
      <xdr:colOff>185487</xdr:colOff>
      <xdr:row>769</xdr:row>
      <xdr:rowOff>140368</xdr:rowOff>
    </xdr:to>
    <xdr:cxnSp macro="">
      <xdr:nvCxnSpPr>
        <xdr:cNvPr id="1064" name="直線コネクタ 106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CxnSpPr/>
      </xdr:nvCxnSpPr>
      <xdr:spPr>
        <a:xfrm flipH="1">
          <a:off x="1178809" y="115455229"/>
          <a:ext cx="367392" cy="65986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165400</xdr:colOff>
      <xdr:row>769</xdr:row>
      <xdr:rowOff>142231</xdr:rowOff>
    </xdr:from>
    <xdr:to>
      <xdr:col>17</xdr:col>
      <xdr:colOff>9430</xdr:colOff>
      <xdr:row>769</xdr:row>
      <xdr:rowOff>142231</xdr:rowOff>
    </xdr:to>
    <xdr:cxnSp macro="">
      <xdr:nvCxnSpPr>
        <xdr:cNvPr id="1065" name="直線コネクタ 106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CxnSpPr/>
      </xdr:nvCxnSpPr>
      <xdr:spPr>
        <a:xfrm flipH="1">
          <a:off x="4338482" y="135901773"/>
          <a:ext cx="400441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40106</xdr:colOff>
      <xdr:row>760</xdr:row>
      <xdr:rowOff>135355</xdr:rowOff>
    </xdr:from>
    <xdr:to>
      <xdr:col>16</xdr:col>
      <xdr:colOff>9159</xdr:colOff>
      <xdr:row>765</xdr:row>
      <xdr:rowOff>164855</xdr:rowOff>
    </xdr:to>
    <xdr:cxnSp macro="">
      <xdr:nvCxnSpPr>
        <xdr:cNvPr id="1066" name="直線コネクタ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CxnSpPr/>
      </xdr:nvCxnSpPr>
      <xdr:spPr>
        <a:xfrm>
          <a:off x="4122249" y="114602828"/>
          <a:ext cx="241196" cy="86686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9159</xdr:colOff>
      <xdr:row>765</xdr:row>
      <xdr:rowOff>155697</xdr:rowOff>
    </xdr:from>
    <xdr:to>
      <xdr:col>17</xdr:col>
      <xdr:colOff>9430</xdr:colOff>
      <xdr:row>769</xdr:row>
      <xdr:rowOff>155607</xdr:rowOff>
    </xdr:to>
    <xdr:cxnSp macro="">
      <xdr:nvCxnSpPr>
        <xdr:cNvPr id="1067" name="直線コネクタ 106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CxnSpPr/>
      </xdr:nvCxnSpPr>
      <xdr:spPr>
        <a:xfrm>
          <a:off x="4460446" y="135236229"/>
          <a:ext cx="278477" cy="67892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140885</xdr:colOff>
      <xdr:row>789</xdr:row>
      <xdr:rowOff>149832</xdr:rowOff>
    </xdr:from>
    <xdr:to>
      <xdr:col>10</xdr:col>
      <xdr:colOff>220115</xdr:colOff>
      <xdr:row>790</xdr:row>
      <xdr:rowOff>104055</xdr:rowOff>
    </xdr:to>
    <xdr:cxnSp macro="">
      <xdr:nvCxnSpPr>
        <xdr:cNvPr id="1068" name="直線コネクタ 106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CxnSpPr>
          <a:stCxn id="1052" idx="3"/>
        </xdr:cNvCxnSpPr>
      </xdr:nvCxnSpPr>
      <xdr:spPr>
        <a:xfrm>
          <a:off x="1797755" y="140943740"/>
          <a:ext cx="1183810" cy="12631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220115</xdr:colOff>
      <xdr:row>788</xdr:row>
      <xdr:rowOff>165885</xdr:rowOff>
    </xdr:from>
    <xdr:to>
      <xdr:col>15</xdr:col>
      <xdr:colOff>137375</xdr:colOff>
      <xdr:row>790</xdr:row>
      <xdr:rowOff>104055</xdr:rowOff>
    </xdr:to>
    <xdr:cxnSp macro="">
      <xdr:nvCxnSpPr>
        <xdr:cNvPr id="1069" name="直線コネクタ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CxnSpPr>
          <a:endCxn id="1053" idx="0"/>
        </xdr:cNvCxnSpPr>
      </xdr:nvCxnSpPr>
      <xdr:spPr>
        <a:xfrm flipV="1">
          <a:off x="2981565" y="140787702"/>
          <a:ext cx="1297984" cy="28235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218686</xdr:colOff>
      <xdr:row>788</xdr:row>
      <xdr:rowOff>131211</xdr:rowOff>
    </xdr:from>
    <xdr:to>
      <xdr:col>6</xdr:col>
      <xdr:colOff>131212</xdr:colOff>
      <xdr:row>788</xdr:row>
      <xdr:rowOff>131211</xdr:rowOff>
    </xdr:to>
    <xdr:cxnSp macro="">
      <xdr:nvCxnSpPr>
        <xdr:cNvPr id="1070" name="直線コネクタ 106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CxnSpPr/>
      </xdr:nvCxnSpPr>
      <xdr:spPr>
        <a:xfrm>
          <a:off x="1579400" y="119287914"/>
          <a:ext cx="184669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126353</xdr:colOff>
      <xdr:row>788</xdr:row>
      <xdr:rowOff>136071</xdr:rowOff>
    </xdr:from>
    <xdr:to>
      <xdr:col>16</xdr:col>
      <xdr:colOff>38878</xdr:colOff>
      <xdr:row>788</xdr:row>
      <xdr:rowOff>136071</xdr:rowOff>
    </xdr:to>
    <xdr:cxnSp macro="">
      <xdr:nvCxnSpPr>
        <xdr:cNvPr id="1071" name="直線コネクタ 107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CxnSpPr/>
      </xdr:nvCxnSpPr>
      <xdr:spPr>
        <a:xfrm>
          <a:off x="4208496" y="119292774"/>
          <a:ext cx="184668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218686</xdr:colOff>
      <xdr:row>784</xdr:row>
      <xdr:rowOff>140931</xdr:rowOff>
    </xdr:from>
    <xdr:to>
      <xdr:col>6</xdr:col>
      <xdr:colOff>38878</xdr:colOff>
      <xdr:row>788</xdr:row>
      <xdr:rowOff>131211</xdr:rowOff>
    </xdr:to>
    <xdr:cxnSp macro="">
      <xdr:nvCxnSpPr>
        <xdr:cNvPr id="1072" name="直線コネクタ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CxnSpPr/>
      </xdr:nvCxnSpPr>
      <xdr:spPr>
        <a:xfrm flipV="1">
          <a:off x="1579400" y="118627744"/>
          <a:ext cx="92335" cy="66017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45794</xdr:colOff>
      <xdr:row>784</xdr:row>
      <xdr:rowOff>141959</xdr:rowOff>
    </xdr:from>
    <xdr:to>
      <xdr:col>16</xdr:col>
      <xdr:colOff>29159</xdr:colOff>
      <xdr:row>788</xdr:row>
      <xdr:rowOff>136073</xdr:rowOff>
    </xdr:to>
    <xdr:cxnSp macro="">
      <xdr:nvCxnSpPr>
        <xdr:cNvPr id="1073" name="直線コネクタ 107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CxnSpPr/>
      </xdr:nvCxnSpPr>
      <xdr:spPr>
        <a:xfrm flipH="1" flipV="1">
          <a:off x="4127937" y="118628772"/>
          <a:ext cx="255508" cy="66400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38878</xdr:colOff>
      <xdr:row>780</xdr:row>
      <xdr:rowOff>0</xdr:rowOff>
    </xdr:from>
    <xdr:to>
      <xdr:col>6</xdr:col>
      <xdr:colOff>85725</xdr:colOff>
      <xdr:row>784</xdr:row>
      <xdr:rowOff>155511</xdr:rowOff>
    </xdr:to>
    <xdr:cxnSp macro="">
      <xdr:nvCxnSpPr>
        <xdr:cNvPr id="1074" name="直線コネクタ 107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CxnSpPr/>
      </xdr:nvCxnSpPr>
      <xdr:spPr>
        <a:xfrm flipV="1">
          <a:off x="1671735" y="117816923"/>
          <a:ext cx="46847" cy="82540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45794</xdr:colOff>
      <xdr:row>779</xdr:row>
      <xdr:rowOff>160277</xdr:rowOff>
    </xdr:from>
    <xdr:to>
      <xdr:col>15</xdr:col>
      <xdr:colOff>77849</xdr:colOff>
      <xdr:row>784</xdr:row>
      <xdr:rowOff>155697</xdr:rowOff>
    </xdr:to>
    <xdr:cxnSp macro="">
      <xdr:nvCxnSpPr>
        <xdr:cNvPr id="1075" name="直線コネクタ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CxnSpPr/>
      </xdr:nvCxnSpPr>
      <xdr:spPr>
        <a:xfrm flipV="1">
          <a:off x="4127937" y="117809728"/>
          <a:ext cx="32055" cy="83278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190500</xdr:colOff>
      <xdr:row>741</xdr:row>
      <xdr:rowOff>74839</xdr:rowOff>
    </xdr:from>
    <xdr:to>
      <xdr:col>5</xdr:col>
      <xdr:colOff>190500</xdr:colOff>
      <xdr:row>752</xdr:row>
      <xdr:rowOff>136071</xdr:rowOff>
    </xdr:to>
    <xdr:cxnSp macro="">
      <xdr:nvCxnSpPr>
        <xdr:cNvPr id="1078" name="直線コネクタ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CxnSpPr/>
      </xdr:nvCxnSpPr>
      <xdr:spPr>
        <a:xfrm flipV="1">
          <a:off x="1551214" y="111360334"/>
          <a:ext cx="0" cy="190342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184242</xdr:colOff>
      <xdr:row>741</xdr:row>
      <xdr:rowOff>68035</xdr:rowOff>
    </xdr:from>
    <xdr:to>
      <xdr:col>6</xdr:col>
      <xdr:colOff>136071</xdr:colOff>
      <xdr:row>741</xdr:row>
      <xdr:rowOff>68035</xdr:rowOff>
    </xdr:to>
    <xdr:cxnSp macro="">
      <xdr:nvCxnSpPr>
        <xdr:cNvPr id="1079" name="直線コネクタ 107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CxnSpPr/>
      </xdr:nvCxnSpPr>
      <xdr:spPr>
        <a:xfrm flipH="1">
          <a:off x="1544956" y="111353530"/>
          <a:ext cx="223972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173119</xdr:colOff>
      <xdr:row>741</xdr:row>
      <xdr:rowOff>79806</xdr:rowOff>
    </xdr:from>
    <xdr:to>
      <xdr:col>14</xdr:col>
      <xdr:colOff>173119</xdr:colOff>
      <xdr:row>752</xdr:row>
      <xdr:rowOff>141038</xdr:rowOff>
    </xdr:to>
    <xdr:cxnSp macro="">
      <xdr:nvCxnSpPr>
        <xdr:cNvPr id="1080" name="直線コネクタ 107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CxnSpPr/>
      </xdr:nvCxnSpPr>
      <xdr:spPr>
        <a:xfrm flipV="1">
          <a:off x="3983119" y="111365301"/>
          <a:ext cx="0" cy="190342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166861</xdr:colOff>
      <xdr:row>741</xdr:row>
      <xdr:rowOff>73002</xdr:rowOff>
    </xdr:from>
    <xdr:to>
      <xdr:col>15</xdr:col>
      <xdr:colOff>118689</xdr:colOff>
      <xdr:row>741</xdr:row>
      <xdr:rowOff>73002</xdr:rowOff>
    </xdr:to>
    <xdr:cxnSp macro="">
      <xdr:nvCxnSpPr>
        <xdr:cNvPr id="1081" name="直線コネクタ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CxnSpPr/>
      </xdr:nvCxnSpPr>
      <xdr:spPr>
        <a:xfrm flipH="1">
          <a:off x="3976861" y="111358497"/>
          <a:ext cx="223971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184242</xdr:colOff>
      <xdr:row>741</xdr:row>
      <xdr:rowOff>68035</xdr:rowOff>
    </xdr:from>
    <xdr:to>
      <xdr:col>15</xdr:col>
      <xdr:colOff>136071</xdr:colOff>
      <xdr:row>741</xdr:row>
      <xdr:rowOff>68035</xdr:rowOff>
    </xdr:to>
    <xdr:cxnSp macro="">
      <xdr:nvCxnSpPr>
        <xdr:cNvPr id="1082" name="直線コネクタ 108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CxnSpPr/>
      </xdr:nvCxnSpPr>
      <xdr:spPr>
        <a:xfrm flipH="1">
          <a:off x="3994242" y="111353530"/>
          <a:ext cx="223972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57478</xdr:colOff>
      <xdr:row>758</xdr:row>
      <xdr:rowOff>69795</xdr:rowOff>
    </xdr:from>
    <xdr:to>
      <xdr:col>6</xdr:col>
      <xdr:colOff>135485</xdr:colOff>
      <xdr:row>761</xdr:row>
      <xdr:rowOff>12316</xdr:rowOff>
    </xdr:to>
    <xdr:cxnSp macro="">
      <xdr:nvCxnSpPr>
        <xdr:cNvPr id="1083" name="直線コネクタ 108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CxnSpPr/>
      </xdr:nvCxnSpPr>
      <xdr:spPr>
        <a:xfrm flipV="1">
          <a:off x="1690335" y="114202322"/>
          <a:ext cx="78007" cy="44493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40106</xdr:colOff>
      <xdr:row>758</xdr:row>
      <xdr:rowOff>65172</xdr:rowOff>
    </xdr:from>
    <xdr:to>
      <xdr:col>15</xdr:col>
      <xdr:colOff>125329</xdr:colOff>
      <xdr:row>760</xdr:row>
      <xdr:rowOff>130342</xdr:rowOff>
    </xdr:to>
    <xdr:cxnSp macro="">
      <xdr:nvCxnSpPr>
        <xdr:cNvPr id="1084" name="直線コネクタ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CxnSpPr/>
      </xdr:nvCxnSpPr>
      <xdr:spPr>
        <a:xfrm flipV="1">
          <a:off x="4122249" y="114197699"/>
          <a:ext cx="85223" cy="40011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82262</xdr:colOff>
      <xdr:row>777</xdr:row>
      <xdr:rowOff>56284</xdr:rowOff>
    </xdr:from>
    <xdr:to>
      <xdr:col>6</xdr:col>
      <xdr:colOff>142875</xdr:colOff>
      <xdr:row>780</xdr:row>
      <xdr:rowOff>12989</xdr:rowOff>
    </xdr:to>
    <xdr:cxnSp macro="">
      <xdr:nvCxnSpPr>
        <xdr:cNvPr id="1085" name="直線コネクタ 108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CxnSpPr/>
      </xdr:nvCxnSpPr>
      <xdr:spPr>
        <a:xfrm flipV="1">
          <a:off x="1715119" y="117370789"/>
          <a:ext cx="60613" cy="45912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77850</xdr:colOff>
      <xdr:row>777</xdr:row>
      <xdr:rowOff>87007</xdr:rowOff>
    </xdr:from>
    <xdr:to>
      <xdr:col>15</xdr:col>
      <xdr:colOff>128221</xdr:colOff>
      <xdr:row>780</xdr:row>
      <xdr:rowOff>4580</xdr:rowOff>
    </xdr:to>
    <xdr:cxnSp macro="">
      <xdr:nvCxnSpPr>
        <xdr:cNvPr id="1086" name="直線コネクタ 108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CxnSpPr/>
      </xdr:nvCxnSpPr>
      <xdr:spPr>
        <a:xfrm flipV="1">
          <a:off x="4159993" y="117401512"/>
          <a:ext cx="50371" cy="41999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120316</xdr:colOff>
      <xdr:row>752</xdr:row>
      <xdr:rowOff>130342</xdr:rowOff>
    </xdr:from>
    <xdr:to>
      <xdr:col>18</xdr:col>
      <xdr:colOff>190115</xdr:colOff>
      <xdr:row>752</xdr:row>
      <xdr:rowOff>130342</xdr:rowOff>
    </xdr:to>
    <xdr:cxnSp macro="">
      <xdr:nvCxnSpPr>
        <xdr:cNvPr id="1087" name="直線コネクタ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CxnSpPr/>
      </xdr:nvCxnSpPr>
      <xdr:spPr>
        <a:xfrm flipH="1">
          <a:off x="4202459" y="113258034"/>
          <a:ext cx="886227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807</xdr:row>
      <xdr:rowOff>136071</xdr:rowOff>
    </xdr:from>
    <xdr:to>
      <xdr:col>10</xdr:col>
      <xdr:colOff>265697</xdr:colOff>
      <xdr:row>807</xdr:row>
      <xdr:rowOff>136071</xdr:rowOff>
    </xdr:to>
    <xdr:cxnSp macro="">
      <xdr:nvCxnSpPr>
        <xdr:cNvPr id="1088" name="直線コネクタ 108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CxnSpPr/>
      </xdr:nvCxnSpPr>
      <xdr:spPr>
        <a:xfrm>
          <a:off x="1804985" y="125978732"/>
          <a:ext cx="1226035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807</xdr:row>
      <xdr:rowOff>135356</xdr:rowOff>
    </xdr:from>
    <xdr:to>
      <xdr:col>15</xdr:col>
      <xdr:colOff>128427</xdr:colOff>
      <xdr:row>807</xdr:row>
      <xdr:rowOff>135356</xdr:rowOff>
    </xdr:to>
    <xdr:cxnSp macro="">
      <xdr:nvCxnSpPr>
        <xdr:cNvPr id="1089" name="直線コネクタ 108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CxnSpPr/>
      </xdr:nvCxnSpPr>
      <xdr:spPr>
        <a:xfrm>
          <a:off x="3031020" y="125978017"/>
          <a:ext cx="1245391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807</xdr:row>
      <xdr:rowOff>163872</xdr:rowOff>
    </xdr:from>
    <xdr:to>
      <xdr:col>6</xdr:col>
      <xdr:colOff>240801</xdr:colOff>
      <xdr:row>808</xdr:row>
      <xdr:rowOff>149832</xdr:rowOff>
    </xdr:to>
    <xdr:sp macro="" textlink="">
      <xdr:nvSpPr>
        <xdr:cNvPr id="1090" name="二等辺三角形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/>
      </xdr:nvSpPr>
      <xdr:spPr>
        <a:xfrm>
          <a:off x="1700163" y="126006533"/>
          <a:ext cx="199832" cy="16007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807</xdr:row>
      <xdr:rowOff>165885</xdr:rowOff>
    </xdr:from>
    <xdr:to>
      <xdr:col>15</xdr:col>
      <xdr:colOff>237291</xdr:colOff>
      <xdr:row>808</xdr:row>
      <xdr:rowOff>151845</xdr:rowOff>
    </xdr:to>
    <xdr:sp macro="" textlink="">
      <xdr:nvSpPr>
        <xdr:cNvPr id="1091" name="二等辺三角形 109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/>
      </xdr:nvSpPr>
      <xdr:spPr>
        <a:xfrm>
          <a:off x="4185443" y="126008546"/>
          <a:ext cx="199832" cy="16007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803</xdr:row>
      <xdr:rowOff>149831</xdr:rowOff>
    </xdr:from>
    <xdr:to>
      <xdr:col>6</xdr:col>
      <xdr:colOff>140885</xdr:colOff>
      <xdr:row>807</xdr:row>
      <xdr:rowOff>163872</xdr:rowOff>
    </xdr:to>
    <xdr:cxnSp macro="">
      <xdr:nvCxnSpPr>
        <xdr:cNvPr id="1092" name="直線コネクタ 109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CxnSpPr>
          <a:stCxn id="1090" idx="0"/>
        </xdr:cNvCxnSpPr>
      </xdr:nvCxnSpPr>
      <xdr:spPr>
        <a:xfrm flipV="1">
          <a:off x="1800079" y="125296041"/>
          <a:ext cx="0" cy="710492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798</xdr:row>
      <xdr:rowOff>149832</xdr:rowOff>
    </xdr:from>
    <xdr:to>
      <xdr:col>6</xdr:col>
      <xdr:colOff>139129</xdr:colOff>
      <xdr:row>803</xdr:row>
      <xdr:rowOff>153172</xdr:rowOff>
    </xdr:to>
    <xdr:cxnSp macro="">
      <xdr:nvCxnSpPr>
        <xdr:cNvPr id="1093" name="直線コネクタ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CxnSpPr/>
      </xdr:nvCxnSpPr>
      <xdr:spPr>
        <a:xfrm flipV="1">
          <a:off x="1798323" y="124425477"/>
          <a:ext cx="0" cy="87390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796</xdr:row>
      <xdr:rowOff>58863</xdr:rowOff>
    </xdr:from>
    <xdr:to>
      <xdr:col>6</xdr:col>
      <xdr:colOff>139129</xdr:colOff>
      <xdr:row>798</xdr:row>
      <xdr:rowOff>144480</xdr:rowOff>
    </xdr:to>
    <xdr:cxnSp macro="">
      <xdr:nvCxnSpPr>
        <xdr:cNvPr id="1094" name="直線コネクタ 109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CxnSpPr/>
      </xdr:nvCxnSpPr>
      <xdr:spPr>
        <a:xfrm flipV="1">
          <a:off x="1798323" y="123986282"/>
          <a:ext cx="0" cy="433843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803</xdr:row>
      <xdr:rowOff>149830</xdr:rowOff>
    </xdr:from>
    <xdr:to>
      <xdr:col>15</xdr:col>
      <xdr:colOff>130184</xdr:colOff>
      <xdr:row>807</xdr:row>
      <xdr:rowOff>163871</xdr:rowOff>
    </xdr:to>
    <xdr:cxnSp macro="">
      <xdr:nvCxnSpPr>
        <xdr:cNvPr id="1095" name="直線コネクタ 109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CxnSpPr/>
      </xdr:nvCxnSpPr>
      <xdr:spPr>
        <a:xfrm flipV="1">
          <a:off x="4278168" y="125296040"/>
          <a:ext cx="0" cy="710492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798</xdr:row>
      <xdr:rowOff>149831</xdr:rowOff>
    </xdr:from>
    <xdr:to>
      <xdr:col>15</xdr:col>
      <xdr:colOff>128428</xdr:colOff>
      <xdr:row>803</xdr:row>
      <xdr:rowOff>153171</xdr:rowOff>
    </xdr:to>
    <xdr:cxnSp macro="">
      <xdr:nvCxnSpPr>
        <xdr:cNvPr id="1096" name="直線コネクタ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CxnSpPr/>
      </xdr:nvCxnSpPr>
      <xdr:spPr>
        <a:xfrm flipV="1">
          <a:off x="4276412" y="124425476"/>
          <a:ext cx="0" cy="873905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796</xdr:row>
      <xdr:rowOff>58862</xdr:rowOff>
    </xdr:from>
    <xdr:to>
      <xdr:col>15</xdr:col>
      <xdr:colOff>128428</xdr:colOff>
      <xdr:row>798</xdr:row>
      <xdr:rowOff>144479</xdr:rowOff>
    </xdr:to>
    <xdr:cxnSp macro="">
      <xdr:nvCxnSpPr>
        <xdr:cNvPr id="1097" name="直線コネクタ 109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CxnSpPr/>
      </xdr:nvCxnSpPr>
      <xdr:spPr>
        <a:xfrm flipV="1">
          <a:off x="4276412" y="123986281"/>
          <a:ext cx="0" cy="433843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40105</xdr:colOff>
      <xdr:row>807</xdr:row>
      <xdr:rowOff>137380</xdr:rowOff>
    </xdr:from>
    <xdr:to>
      <xdr:col>6</xdr:col>
      <xdr:colOff>109904</xdr:colOff>
      <xdr:row>807</xdr:row>
      <xdr:rowOff>137380</xdr:rowOff>
    </xdr:to>
    <xdr:cxnSp macro="">
      <xdr:nvCxnSpPr>
        <xdr:cNvPr id="1098" name="直線コネクタ 109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CxnSpPr/>
      </xdr:nvCxnSpPr>
      <xdr:spPr>
        <a:xfrm flipH="1">
          <a:off x="869702" y="125980041"/>
          <a:ext cx="899396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48433</xdr:colOff>
      <xdr:row>798</xdr:row>
      <xdr:rowOff>151280</xdr:rowOff>
    </xdr:from>
    <xdr:to>
      <xdr:col>6</xdr:col>
      <xdr:colOff>140073</xdr:colOff>
      <xdr:row>807</xdr:row>
      <xdr:rowOff>129153</xdr:rowOff>
    </xdr:to>
    <xdr:cxnSp macro="">
      <xdr:nvCxnSpPr>
        <xdr:cNvPr id="1099" name="直線コネクタ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CxnSpPr/>
      </xdr:nvCxnSpPr>
      <xdr:spPr>
        <a:xfrm flipH="1">
          <a:off x="878030" y="124426925"/>
          <a:ext cx="921237" cy="154488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134470</xdr:colOff>
      <xdr:row>798</xdr:row>
      <xdr:rowOff>151280</xdr:rowOff>
    </xdr:from>
    <xdr:to>
      <xdr:col>18</xdr:col>
      <xdr:colOff>180474</xdr:colOff>
      <xdr:row>807</xdr:row>
      <xdr:rowOff>125329</xdr:rowOff>
    </xdr:to>
    <xdr:cxnSp macro="">
      <xdr:nvCxnSpPr>
        <xdr:cNvPr id="1103" name="直線コネクタ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CxnSpPr/>
      </xdr:nvCxnSpPr>
      <xdr:spPr>
        <a:xfrm>
          <a:off x="4282454" y="124426925"/>
          <a:ext cx="875601" cy="154106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824</xdr:row>
      <xdr:rowOff>136071</xdr:rowOff>
    </xdr:from>
    <xdr:to>
      <xdr:col>10</xdr:col>
      <xdr:colOff>265697</xdr:colOff>
      <xdr:row>824</xdr:row>
      <xdr:rowOff>136071</xdr:rowOff>
    </xdr:to>
    <xdr:cxnSp macro="">
      <xdr:nvCxnSpPr>
        <xdr:cNvPr id="1104" name="直線コネクタ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CxnSpPr/>
      </xdr:nvCxnSpPr>
      <xdr:spPr>
        <a:xfrm>
          <a:off x="1804985" y="128938652"/>
          <a:ext cx="1226035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824</xdr:row>
      <xdr:rowOff>135356</xdr:rowOff>
    </xdr:from>
    <xdr:to>
      <xdr:col>15</xdr:col>
      <xdr:colOff>128427</xdr:colOff>
      <xdr:row>824</xdr:row>
      <xdr:rowOff>135356</xdr:rowOff>
    </xdr:to>
    <xdr:cxnSp macro="">
      <xdr:nvCxnSpPr>
        <xdr:cNvPr id="1105" name="直線コネクタ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CxnSpPr/>
      </xdr:nvCxnSpPr>
      <xdr:spPr>
        <a:xfrm>
          <a:off x="3031020" y="128937937"/>
          <a:ext cx="1245391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824</xdr:row>
      <xdr:rowOff>163872</xdr:rowOff>
    </xdr:from>
    <xdr:to>
      <xdr:col>6</xdr:col>
      <xdr:colOff>240801</xdr:colOff>
      <xdr:row>825</xdr:row>
      <xdr:rowOff>149832</xdr:rowOff>
    </xdr:to>
    <xdr:sp macro="" textlink="">
      <xdr:nvSpPr>
        <xdr:cNvPr id="1106" name="二等辺三角形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/>
      </xdr:nvSpPr>
      <xdr:spPr>
        <a:xfrm>
          <a:off x="1700163" y="128966453"/>
          <a:ext cx="199832" cy="16007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824</xdr:row>
      <xdr:rowOff>165885</xdr:rowOff>
    </xdr:from>
    <xdr:to>
      <xdr:col>15</xdr:col>
      <xdr:colOff>237291</xdr:colOff>
      <xdr:row>825</xdr:row>
      <xdr:rowOff>151845</xdr:rowOff>
    </xdr:to>
    <xdr:sp macro="" textlink="">
      <xdr:nvSpPr>
        <xdr:cNvPr id="1107" name="二等辺三角形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/>
      </xdr:nvSpPr>
      <xdr:spPr>
        <a:xfrm>
          <a:off x="4185443" y="128968466"/>
          <a:ext cx="199832" cy="16007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820</xdr:row>
      <xdr:rowOff>149831</xdr:rowOff>
    </xdr:from>
    <xdr:to>
      <xdr:col>6</xdr:col>
      <xdr:colOff>140885</xdr:colOff>
      <xdr:row>824</xdr:row>
      <xdr:rowOff>163872</xdr:rowOff>
    </xdr:to>
    <xdr:cxnSp macro="">
      <xdr:nvCxnSpPr>
        <xdr:cNvPr id="1108" name="直線コネクタ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CxnSpPr>
          <a:stCxn id="1106" idx="0"/>
        </xdr:cNvCxnSpPr>
      </xdr:nvCxnSpPr>
      <xdr:spPr>
        <a:xfrm flipV="1">
          <a:off x="1800079" y="128255960"/>
          <a:ext cx="0" cy="710493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815</xdr:row>
      <xdr:rowOff>149832</xdr:rowOff>
    </xdr:from>
    <xdr:to>
      <xdr:col>6</xdr:col>
      <xdr:colOff>139129</xdr:colOff>
      <xdr:row>820</xdr:row>
      <xdr:rowOff>153172</xdr:rowOff>
    </xdr:to>
    <xdr:cxnSp macro="">
      <xdr:nvCxnSpPr>
        <xdr:cNvPr id="1109" name="直線コネクタ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CxnSpPr/>
      </xdr:nvCxnSpPr>
      <xdr:spPr>
        <a:xfrm flipV="1">
          <a:off x="1798323" y="127385397"/>
          <a:ext cx="0" cy="873904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813</xdr:row>
      <xdr:rowOff>58863</xdr:rowOff>
    </xdr:from>
    <xdr:to>
      <xdr:col>6</xdr:col>
      <xdr:colOff>139129</xdr:colOff>
      <xdr:row>815</xdr:row>
      <xdr:rowOff>144480</xdr:rowOff>
    </xdr:to>
    <xdr:cxnSp macro="">
      <xdr:nvCxnSpPr>
        <xdr:cNvPr id="1110" name="直線コネクタ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CxnSpPr/>
      </xdr:nvCxnSpPr>
      <xdr:spPr>
        <a:xfrm flipV="1">
          <a:off x="1798323" y="126946202"/>
          <a:ext cx="0" cy="433843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820</xdr:row>
      <xdr:rowOff>149830</xdr:rowOff>
    </xdr:from>
    <xdr:to>
      <xdr:col>15</xdr:col>
      <xdr:colOff>130184</xdr:colOff>
      <xdr:row>824</xdr:row>
      <xdr:rowOff>163871</xdr:rowOff>
    </xdr:to>
    <xdr:cxnSp macro="">
      <xdr:nvCxnSpPr>
        <xdr:cNvPr id="1111" name="直線コネクタ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CxnSpPr/>
      </xdr:nvCxnSpPr>
      <xdr:spPr>
        <a:xfrm flipV="1">
          <a:off x="4278168" y="128255959"/>
          <a:ext cx="0" cy="710493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815</xdr:row>
      <xdr:rowOff>149831</xdr:rowOff>
    </xdr:from>
    <xdr:to>
      <xdr:col>15</xdr:col>
      <xdr:colOff>128428</xdr:colOff>
      <xdr:row>820</xdr:row>
      <xdr:rowOff>153171</xdr:rowOff>
    </xdr:to>
    <xdr:cxnSp macro="">
      <xdr:nvCxnSpPr>
        <xdr:cNvPr id="1112" name="直線コネクタ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CxnSpPr/>
      </xdr:nvCxnSpPr>
      <xdr:spPr>
        <a:xfrm flipV="1">
          <a:off x="4276412" y="127385396"/>
          <a:ext cx="0" cy="873904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813</xdr:row>
      <xdr:rowOff>58862</xdr:rowOff>
    </xdr:from>
    <xdr:to>
      <xdr:col>15</xdr:col>
      <xdr:colOff>128428</xdr:colOff>
      <xdr:row>815</xdr:row>
      <xdr:rowOff>144479</xdr:rowOff>
    </xdr:to>
    <xdr:cxnSp macro="">
      <xdr:nvCxnSpPr>
        <xdr:cNvPr id="1113" name="直線コネクタ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CxnSpPr/>
      </xdr:nvCxnSpPr>
      <xdr:spPr>
        <a:xfrm flipV="1">
          <a:off x="4276412" y="126946201"/>
          <a:ext cx="0" cy="433843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843</xdr:row>
      <xdr:rowOff>136071</xdr:rowOff>
    </xdr:from>
    <xdr:to>
      <xdr:col>10</xdr:col>
      <xdr:colOff>265697</xdr:colOff>
      <xdr:row>843</xdr:row>
      <xdr:rowOff>136071</xdr:rowOff>
    </xdr:to>
    <xdr:cxnSp macro="">
      <xdr:nvCxnSpPr>
        <xdr:cNvPr id="1114" name="直線コネクタ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CxnSpPr/>
      </xdr:nvCxnSpPr>
      <xdr:spPr>
        <a:xfrm>
          <a:off x="1804985" y="132246797"/>
          <a:ext cx="1226035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843</xdr:row>
      <xdr:rowOff>135356</xdr:rowOff>
    </xdr:from>
    <xdr:to>
      <xdr:col>15</xdr:col>
      <xdr:colOff>128427</xdr:colOff>
      <xdr:row>843</xdr:row>
      <xdr:rowOff>135356</xdr:rowOff>
    </xdr:to>
    <xdr:cxnSp macro="">
      <xdr:nvCxnSpPr>
        <xdr:cNvPr id="1115" name="直線コネクタ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CxnSpPr/>
      </xdr:nvCxnSpPr>
      <xdr:spPr>
        <a:xfrm>
          <a:off x="3031020" y="132246082"/>
          <a:ext cx="1245391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843</xdr:row>
      <xdr:rowOff>163872</xdr:rowOff>
    </xdr:from>
    <xdr:to>
      <xdr:col>6</xdr:col>
      <xdr:colOff>240801</xdr:colOff>
      <xdr:row>844</xdr:row>
      <xdr:rowOff>149832</xdr:rowOff>
    </xdr:to>
    <xdr:sp macro="" textlink="">
      <xdr:nvSpPr>
        <xdr:cNvPr id="1116" name="二等辺三角形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/>
      </xdr:nvSpPr>
      <xdr:spPr>
        <a:xfrm>
          <a:off x="1700163" y="132274598"/>
          <a:ext cx="199832" cy="16007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843</xdr:row>
      <xdr:rowOff>165885</xdr:rowOff>
    </xdr:from>
    <xdr:to>
      <xdr:col>15</xdr:col>
      <xdr:colOff>237291</xdr:colOff>
      <xdr:row>844</xdr:row>
      <xdr:rowOff>151845</xdr:rowOff>
    </xdr:to>
    <xdr:sp macro="" textlink="">
      <xdr:nvSpPr>
        <xdr:cNvPr id="1117" name="二等辺三角形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/>
      </xdr:nvSpPr>
      <xdr:spPr>
        <a:xfrm>
          <a:off x="4185443" y="132276611"/>
          <a:ext cx="199832" cy="16007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839</xdr:row>
      <xdr:rowOff>149831</xdr:rowOff>
    </xdr:from>
    <xdr:to>
      <xdr:col>6</xdr:col>
      <xdr:colOff>140885</xdr:colOff>
      <xdr:row>843</xdr:row>
      <xdr:rowOff>163872</xdr:rowOff>
    </xdr:to>
    <xdr:cxnSp macro="">
      <xdr:nvCxnSpPr>
        <xdr:cNvPr id="1118" name="直線コネクタ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CxnSpPr>
          <a:stCxn id="1116" idx="0"/>
        </xdr:cNvCxnSpPr>
      </xdr:nvCxnSpPr>
      <xdr:spPr>
        <a:xfrm flipV="1">
          <a:off x="1800079" y="131564105"/>
          <a:ext cx="0" cy="710493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834</xdr:row>
      <xdr:rowOff>149832</xdr:rowOff>
    </xdr:from>
    <xdr:to>
      <xdr:col>6</xdr:col>
      <xdr:colOff>139129</xdr:colOff>
      <xdr:row>839</xdr:row>
      <xdr:rowOff>153172</xdr:rowOff>
    </xdr:to>
    <xdr:cxnSp macro="">
      <xdr:nvCxnSpPr>
        <xdr:cNvPr id="1119" name="直線コネクタ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CxnSpPr/>
      </xdr:nvCxnSpPr>
      <xdr:spPr>
        <a:xfrm flipV="1">
          <a:off x="1798323" y="130693542"/>
          <a:ext cx="0" cy="873904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832</xdr:row>
      <xdr:rowOff>58863</xdr:rowOff>
    </xdr:from>
    <xdr:to>
      <xdr:col>6</xdr:col>
      <xdr:colOff>139129</xdr:colOff>
      <xdr:row>834</xdr:row>
      <xdr:rowOff>144480</xdr:rowOff>
    </xdr:to>
    <xdr:cxnSp macro="">
      <xdr:nvCxnSpPr>
        <xdr:cNvPr id="1120" name="直線コネクタ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CxnSpPr/>
      </xdr:nvCxnSpPr>
      <xdr:spPr>
        <a:xfrm flipV="1">
          <a:off x="1798323" y="130254347"/>
          <a:ext cx="0" cy="433843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839</xdr:row>
      <xdr:rowOff>149830</xdr:rowOff>
    </xdr:from>
    <xdr:to>
      <xdr:col>15</xdr:col>
      <xdr:colOff>130184</xdr:colOff>
      <xdr:row>843</xdr:row>
      <xdr:rowOff>163871</xdr:rowOff>
    </xdr:to>
    <xdr:cxnSp macro="">
      <xdr:nvCxnSpPr>
        <xdr:cNvPr id="1121" name="直線コネクタ 112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CxnSpPr/>
      </xdr:nvCxnSpPr>
      <xdr:spPr>
        <a:xfrm flipV="1">
          <a:off x="4278168" y="131564104"/>
          <a:ext cx="0" cy="710493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834</xdr:row>
      <xdr:rowOff>149831</xdr:rowOff>
    </xdr:from>
    <xdr:to>
      <xdr:col>15</xdr:col>
      <xdr:colOff>128428</xdr:colOff>
      <xdr:row>839</xdr:row>
      <xdr:rowOff>153171</xdr:rowOff>
    </xdr:to>
    <xdr:cxnSp macro="">
      <xdr:nvCxnSpPr>
        <xdr:cNvPr id="1122" name="直線コネクタ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CxnSpPr/>
      </xdr:nvCxnSpPr>
      <xdr:spPr>
        <a:xfrm flipV="1">
          <a:off x="4276412" y="130693541"/>
          <a:ext cx="0" cy="873904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832</xdr:row>
      <xdr:rowOff>58862</xdr:rowOff>
    </xdr:from>
    <xdr:to>
      <xdr:col>15</xdr:col>
      <xdr:colOff>128428</xdr:colOff>
      <xdr:row>834</xdr:row>
      <xdr:rowOff>144479</xdr:rowOff>
    </xdr:to>
    <xdr:cxnSp macro="">
      <xdr:nvCxnSpPr>
        <xdr:cNvPr id="1123" name="直線コネクタ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CxnSpPr/>
      </xdr:nvCxnSpPr>
      <xdr:spPr>
        <a:xfrm flipV="1">
          <a:off x="4276412" y="130254346"/>
          <a:ext cx="0" cy="433843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142256</xdr:colOff>
      <xdr:row>823</xdr:row>
      <xdr:rowOff>129887</xdr:rowOff>
    </xdr:from>
    <xdr:to>
      <xdr:col>15</xdr:col>
      <xdr:colOff>136071</xdr:colOff>
      <xdr:row>827</xdr:row>
      <xdr:rowOff>166996</xdr:rowOff>
    </xdr:to>
    <xdr:cxnSp macro="">
      <xdr:nvCxnSpPr>
        <xdr:cNvPr id="1124" name="直線コネクタ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CxnSpPr/>
      </xdr:nvCxnSpPr>
      <xdr:spPr>
        <a:xfrm>
          <a:off x="1812224" y="147699351"/>
          <a:ext cx="2498766" cy="72983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137375</xdr:colOff>
      <xdr:row>824</xdr:row>
      <xdr:rowOff>165885</xdr:rowOff>
    </xdr:from>
    <xdr:to>
      <xdr:col>15</xdr:col>
      <xdr:colOff>137375</xdr:colOff>
      <xdr:row>827</xdr:row>
      <xdr:rowOff>173181</xdr:rowOff>
    </xdr:to>
    <xdr:cxnSp macro="">
      <xdr:nvCxnSpPr>
        <xdr:cNvPr id="1125" name="直線コネクタ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CxnSpPr>
          <a:stCxn id="1107" idx="0"/>
        </xdr:cNvCxnSpPr>
      </xdr:nvCxnSpPr>
      <xdr:spPr>
        <a:xfrm>
          <a:off x="4312294" y="147908531"/>
          <a:ext cx="0" cy="52684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180474</xdr:colOff>
      <xdr:row>816</xdr:row>
      <xdr:rowOff>8504</xdr:rowOff>
    </xdr:from>
    <xdr:to>
      <xdr:col>6</xdr:col>
      <xdr:colOff>59532</xdr:colOff>
      <xdr:row>820</xdr:row>
      <xdr:rowOff>155407</xdr:rowOff>
    </xdr:to>
    <xdr:cxnSp macro="">
      <xdr:nvCxnSpPr>
        <xdr:cNvPr id="1126" name="直線コネクタ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CxnSpPr/>
      </xdr:nvCxnSpPr>
      <xdr:spPr>
        <a:xfrm flipH="1">
          <a:off x="1563135" y="127418181"/>
          <a:ext cx="155591" cy="84335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90237</xdr:colOff>
      <xdr:row>824</xdr:row>
      <xdr:rowOff>137979</xdr:rowOff>
    </xdr:from>
    <xdr:to>
      <xdr:col>6</xdr:col>
      <xdr:colOff>115723</xdr:colOff>
      <xdr:row>824</xdr:row>
      <xdr:rowOff>137979</xdr:rowOff>
    </xdr:to>
    <xdr:cxnSp macro="">
      <xdr:nvCxnSpPr>
        <xdr:cNvPr id="1127" name="直線コネクタ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CxnSpPr/>
      </xdr:nvCxnSpPr>
      <xdr:spPr>
        <a:xfrm flipH="1">
          <a:off x="1196366" y="128940560"/>
          <a:ext cx="578551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80519</xdr:colOff>
      <xdr:row>820</xdr:row>
      <xdr:rowOff>150394</xdr:rowOff>
    </xdr:from>
    <xdr:to>
      <xdr:col>5</xdr:col>
      <xdr:colOff>175768</xdr:colOff>
      <xdr:row>824</xdr:row>
      <xdr:rowOff>140368</xdr:rowOff>
    </xdr:to>
    <xdr:cxnSp macro="">
      <xdr:nvCxnSpPr>
        <xdr:cNvPr id="1128" name="直線コネクタ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CxnSpPr/>
      </xdr:nvCxnSpPr>
      <xdr:spPr>
        <a:xfrm flipH="1">
          <a:off x="1186648" y="128256523"/>
          <a:ext cx="371781" cy="68642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151436</xdr:colOff>
      <xdr:row>824</xdr:row>
      <xdr:rowOff>129090</xdr:rowOff>
    </xdr:from>
    <xdr:to>
      <xdr:col>17</xdr:col>
      <xdr:colOff>29084</xdr:colOff>
      <xdr:row>824</xdr:row>
      <xdr:rowOff>129090</xdr:rowOff>
    </xdr:to>
    <xdr:cxnSp macro="">
      <xdr:nvCxnSpPr>
        <xdr:cNvPr id="1129" name="直線コネクタ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CxnSpPr/>
      </xdr:nvCxnSpPr>
      <xdr:spPr>
        <a:xfrm flipH="1">
          <a:off x="4299420" y="128931671"/>
          <a:ext cx="430712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40106</xdr:colOff>
      <xdr:row>815</xdr:row>
      <xdr:rowOff>135355</xdr:rowOff>
    </xdr:from>
    <xdr:to>
      <xdr:col>15</xdr:col>
      <xdr:colOff>219075</xdr:colOff>
      <xdr:row>820</xdr:row>
      <xdr:rowOff>161925</xdr:rowOff>
    </xdr:to>
    <xdr:cxnSp macro="">
      <xdr:nvCxnSpPr>
        <xdr:cNvPr id="1130" name="直線コネクタ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CxnSpPr/>
      </xdr:nvCxnSpPr>
      <xdr:spPr>
        <a:xfrm>
          <a:off x="4183481" y="144972505"/>
          <a:ext cx="178969" cy="88382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228600</xdr:colOff>
      <xdr:row>820</xdr:row>
      <xdr:rowOff>161925</xdr:rowOff>
    </xdr:from>
    <xdr:to>
      <xdr:col>17</xdr:col>
      <xdr:colOff>29084</xdr:colOff>
      <xdr:row>824</xdr:row>
      <xdr:rowOff>138149</xdr:rowOff>
    </xdr:to>
    <xdr:cxnSp macro="">
      <xdr:nvCxnSpPr>
        <xdr:cNvPr id="1131" name="直線コネクタ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CxnSpPr/>
      </xdr:nvCxnSpPr>
      <xdr:spPr>
        <a:xfrm>
          <a:off x="4371975" y="145856325"/>
          <a:ext cx="352934" cy="66202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140885</xdr:colOff>
      <xdr:row>844</xdr:row>
      <xdr:rowOff>119062</xdr:rowOff>
    </xdr:from>
    <xdr:to>
      <xdr:col>10</xdr:col>
      <xdr:colOff>261937</xdr:colOff>
      <xdr:row>844</xdr:row>
      <xdr:rowOff>149832</xdr:rowOff>
    </xdr:to>
    <xdr:cxnSp macro="">
      <xdr:nvCxnSpPr>
        <xdr:cNvPr id="1132" name="直線コネクタ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CxnSpPr>
          <a:stCxn id="1116" idx="3"/>
        </xdr:cNvCxnSpPr>
      </xdr:nvCxnSpPr>
      <xdr:spPr>
        <a:xfrm flipV="1">
          <a:off x="1783948" y="150756937"/>
          <a:ext cx="1216427" cy="3077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261937</xdr:colOff>
      <xdr:row>843</xdr:row>
      <xdr:rowOff>165886</xdr:rowOff>
    </xdr:from>
    <xdr:to>
      <xdr:col>15</xdr:col>
      <xdr:colOff>137375</xdr:colOff>
      <xdr:row>844</xdr:row>
      <xdr:rowOff>119062</xdr:rowOff>
    </xdr:to>
    <xdr:cxnSp macro="">
      <xdr:nvCxnSpPr>
        <xdr:cNvPr id="1133" name="直線コネクタ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CxnSpPr/>
      </xdr:nvCxnSpPr>
      <xdr:spPr>
        <a:xfrm flipV="1">
          <a:off x="3000375" y="150631120"/>
          <a:ext cx="1244656" cy="12581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218686</xdr:colOff>
      <xdr:row>843</xdr:row>
      <xdr:rowOff>131211</xdr:rowOff>
    </xdr:from>
    <xdr:to>
      <xdr:col>6</xdr:col>
      <xdr:colOff>131212</xdr:colOff>
      <xdr:row>843</xdr:row>
      <xdr:rowOff>131211</xdr:rowOff>
    </xdr:to>
    <xdr:cxnSp macro="">
      <xdr:nvCxnSpPr>
        <xdr:cNvPr id="1134" name="直線コネクタ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CxnSpPr/>
      </xdr:nvCxnSpPr>
      <xdr:spPr>
        <a:xfrm>
          <a:off x="1601347" y="132241937"/>
          <a:ext cx="189059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126353</xdr:colOff>
      <xdr:row>843</xdr:row>
      <xdr:rowOff>136071</xdr:rowOff>
    </xdr:from>
    <xdr:to>
      <xdr:col>16</xdr:col>
      <xdr:colOff>38878</xdr:colOff>
      <xdr:row>843</xdr:row>
      <xdr:rowOff>136071</xdr:rowOff>
    </xdr:to>
    <xdr:cxnSp macro="">
      <xdr:nvCxnSpPr>
        <xdr:cNvPr id="1135" name="直線コネクタ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CxnSpPr/>
      </xdr:nvCxnSpPr>
      <xdr:spPr>
        <a:xfrm>
          <a:off x="4274337" y="132246797"/>
          <a:ext cx="189057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218686</xdr:colOff>
      <xdr:row>839</xdr:row>
      <xdr:rowOff>140931</xdr:rowOff>
    </xdr:from>
    <xdr:to>
      <xdr:col>6</xdr:col>
      <xdr:colOff>38878</xdr:colOff>
      <xdr:row>843</xdr:row>
      <xdr:rowOff>131211</xdr:rowOff>
    </xdr:to>
    <xdr:cxnSp macro="">
      <xdr:nvCxnSpPr>
        <xdr:cNvPr id="1136" name="直線コネクタ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CxnSpPr/>
      </xdr:nvCxnSpPr>
      <xdr:spPr>
        <a:xfrm flipV="1">
          <a:off x="1601347" y="131555205"/>
          <a:ext cx="96725" cy="68673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</xdr:colOff>
      <xdr:row>839</xdr:row>
      <xdr:rowOff>133350</xdr:rowOff>
    </xdr:from>
    <xdr:to>
      <xdr:col>16</xdr:col>
      <xdr:colOff>29160</xdr:colOff>
      <xdr:row>843</xdr:row>
      <xdr:rowOff>136075</xdr:rowOff>
    </xdr:to>
    <xdr:cxnSp macro="">
      <xdr:nvCxnSpPr>
        <xdr:cNvPr id="1137" name="直線コネクタ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CxnSpPr/>
      </xdr:nvCxnSpPr>
      <xdr:spPr>
        <a:xfrm flipH="1" flipV="1">
          <a:off x="4162425" y="149085300"/>
          <a:ext cx="286335" cy="68852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38878</xdr:colOff>
      <xdr:row>835</xdr:row>
      <xdr:rowOff>0</xdr:rowOff>
    </xdr:from>
    <xdr:to>
      <xdr:col>6</xdr:col>
      <xdr:colOff>85725</xdr:colOff>
      <xdr:row>839</xdr:row>
      <xdr:rowOff>155511</xdr:rowOff>
    </xdr:to>
    <xdr:cxnSp macro="">
      <xdr:nvCxnSpPr>
        <xdr:cNvPr id="1138" name="直線コネクタ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CxnSpPr/>
      </xdr:nvCxnSpPr>
      <xdr:spPr>
        <a:xfrm flipV="1">
          <a:off x="1698072" y="130717823"/>
          <a:ext cx="46847" cy="85196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17804</xdr:colOff>
      <xdr:row>834</xdr:row>
      <xdr:rowOff>160279</xdr:rowOff>
    </xdr:from>
    <xdr:to>
      <xdr:col>15</xdr:col>
      <xdr:colOff>77849</xdr:colOff>
      <xdr:row>839</xdr:row>
      <xdr:rowOff>133528</xdr:rowOff>
    </xdr:to>
    <xdr:cxnSp macro="">
      <xdr:nvCxnSpPr>
        <xdr:cNvPr id="1139" name="直線コネクタ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CxnSpPr/>
      </xdr:nvCxnSpPr>
      <xdr:spPr>
        <a:xfrm flipV="1">
          <a:off x="4157173" y="149858562"/>
          <a:ext cx="60045" cy="84118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190500</xdr:colOff>
      <xdr:row>796</xdr:row>
      <xdr:rowOff>74839</xdr:rowOff>
    </xdr:from>
    <xdr:to>
      <xdr:col>5</xdr:col>
      <xdr:colOff>190500</xdr:colOff>
      <xdr:row>807</xdr:row>
      <xdr:rowOff>136071</xdr:rowOff>
    </xdr:to>
    <xdr:cxnSp macro="">
      <xdr:nvCxnSpPr>
        <xdr:cNvPr id="1142" name="直線コネクタ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CxnSpPr/>
      </xdr:nvCxnSpPr>
      <xdr:spPr>
        <a:xfrm flipV="1">
          <a:off x="1573161" y="124002258"/>
          <a:ext cx="0" cy="197647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184242</xdr:colOff>
      <xdr:row>796</xdr:row>
      <xdr:rowOff>68035</xdr:rowOff>
    </xdr:from>
    <xdr:to>
      <xdr:col>6</xdr:col>
      <xdr:colOff>136071</xdr:colOff>
      <xdr:row>796</xdr:row>
      <xdr:rowOff>68035</xdr:rowOff>
    </xdr:to>
    <xdr:cxnSp macro="">
      <xdr:nvCxnSpPr>
        <xdr:cNvPr id="1143" name="直線コネクタ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CxnSpPr/>
      </xdr:nvCxnSpPr>
      <xdr:spPr>
        <a:xfrm flipH="1">
          <a:off x="1566903" y="123995454"/>
          <a:ext cx="228362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173119</xdr:colOff>
      <xdr:row>796</xdr:row>
      <xdr:rowOff>79806</xdr:rowOff>
    </xdr:from>
    <xdr:to>
      <xdr:col>14</xdr:col>
      <xdr:colOff>173119</xdr:colOff>
      <xdr:row>807</xdr:row>
      <xdr:rowOff>141038</xdr:rowOff>
    </xdr:to>
    <xdr:cxnSp macro="">
      <xdr:nvCxnSpPr>
        <xdr:cNvPr id="1144" name="直線コネクタ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CxnSpPr/>
      </xdr:nvCxnSpPr>
      <xdr:spPr>
        <a:xfrm flipV="1">
          <a:off x="4044571" y="124007225"/>
          <a:ext cx="0" cy="197647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166861</xdr:colOff>
      <xdr:row>796</xdr:row>
      <xdr:rowOff>73002</xdr:rowOff>
    </xdr:from>
    <xdr:to>
      <xdr:col>15</xdr:col>
      <xdr:colOff>118689</xdr:colOff>
      <xdr:row>796</xdr:row>
      <xdr:rowOff>73002</xdr:rowOff>
    </xdr:to>
    <xdr:cxnSp macro="">
      <xdr:nvCxnSpPr>
        <xdr:cNvPr id="1145" name="直線コネクタ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CxnSpPr/>
      </xdr:nvCxnSpPr>
      <xdr:spPr>
        <a:xfrm flipH="1">
          <a:off x="4038313" y="124000421"/>
          <a:ext cx="228360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184242</xdr:colOff>
      <xdr:row>796</xdr:row>
      <xdr:rowOff>68035</xdr:rowOff>
    </xdr:from>
    <xdr:to>
      <xdr:col>15</xdr:col>
      <xdr:colOff>136071</xdr:colOff>
      <xdr:row>796</xdr:row>
      <xdr:rowOff>68035</xdr:rowOff>
    </xdr:to>
    <xdr:cxnSp macro="">
      <xdr:nvCxnSpPr>
        <xdr:cNvPr id="1146" name="直線コネクタ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CxnSpPr/>
      </xdr:nvCxnSpPr>
      <xdr:spPr>
        <a:xfrm flipH="1">
          <a:off x="4055694" y="123995454"/>
          <a:ext cx="228361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57478</xdr:colOff>
      <xdr:row>813</xdr:row>
      <xdr:rowOff>69795</xdr:rowOff>
    </xdr:from>
    <xdr:to>
      <xdr:col>6</xdr:col>
      <xdr:colOff>135485</xdr:colOff>
      <xdr:row>816</xdr:row>
      <xdr:rowOff>12316</xdr:rowOff>
    </xdr:to>
    <xdr:cxnSp macro="">
      <xdr:nvCxnSpPr>
        <xdr:cNvPr id="1147" name="直線コネクタ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CxnSpPr/>
      </xdr:nvCxnSpPr>
      <xdr:spPr>
        <a:xfrm flipV="1">
          <a:off x="1716672" y="126957134"/>
          <a:ext cx="78007" cy="46485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40106</xdr:colOff>
      <xdr:row>813</xdr:row>
      <xdr:rowOff>65172</xdr:rowOff>
    </xdr:from>
    <xdr:to>
      <xdr:col>15</xdr:col>
      <xdr:colOff>125329</xdr:colOff>
      <xdr:row>815</xdr:row>
      <xdr:rowOff>130342</xdr:rowOff>
    </xdr:to>
    <xdr:cxnSp macro="">
      <xdr:nvCxnSpPr>
        <xdr:cNvPr id="1148" name="直線コネクタ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CxnSpPr/>
      </xdr:nvCxnSpPr>
      <xdr:spPr>
        <a:xfrm flipV="1">
          <a:off x="4188090" y="126952511"/>
          <a:ext cx="85223" cy="41339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82262</xdr:colOff>
      <xdr:row>832</xdr:row>
      <xdr:rowOff>56284</xdr:rowOff>
    </xdr:from>
    <xdr:to>
      <xdr:col>6</xdr:col>
      <xdr:colOff>142875</xdr:colOff>
      <xdr:row>835</xdr:row>
      <xdr:rowOff>12989</xdr:rowOff>
    </xdr:to>
    <xdr:cxnSp macro="">
      <xdr:nvCxnSpPr>
        <xdr:cNvPr id="1149" name="直線コネクタ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CxnSpPr/>
      </xdr:nvCxnSpPr>
      <xdr:spPr>
        <a:xfrm flipV="1">
          <a:off x="1741456" y="130251768"/>
          <a:ext cx="60613" cy="47904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77850</xdr:colOff>
      <xdr:row>832</xdr:row>
      <xdr:rowOff>87007</xdr:rowOff>
    </xdr:from>
    <xdr:to>
      <xdr:col>15</xdr:col>
      <xdr:colOff>128221</xdr:colOff>
      <xdr:row>835</xdr:row>
      <xdr:rowOff>4580</xdr:rowOff>
    </xdr:to>
    <xdr:cxnSp macro="">
      <xdr:nvCxnSpPr>
        <xdr:cNvPr id="1150" name="直線コネクタ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CxnSpPr/>
      </xdr:nvCxnSpPr>
      <xdr:spPr>
        <a:xfrm flipV="1">
          <a:off x="4225834" y="130282491"/>
          <a:ext cx="50371" cy="43991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120316</xdr:colOff>
      <xdr:row>807</xdr:row>
      <xdr:rowOff>130342</xdr:rowOff>
    </xdr:from>
    <xdr:to>
      <xdr:col>18</xdr:col>
      <xdr:colOff>190115</xdr:colOff>
      <xdr:row>807</xdr:row>
      <xdr:rowOff>130342</xdr:rowOff>
    </xdr:to>
    <xdr:cxnSp macro="">
      <xdr:nvCxnSpPr>
        <xdr:cNvPr id="1151" name="直線コネクタ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CxnSpPr/>
      </xdr:nvCxnSpPr>
      <xdr:spPr>
        <a:xfrm flipH="1">
          <a:off x="4268300" y="125973003"/>
          <a:ext cx="899396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864</xdr:row>
      <xdr:rowOff>136071</xdr:rowOff>
    </xdr:from>
    <xdr:to>
      <xdr:col>10</xdr:col>
      <xdr:colOff>265697</xdr:colOff>
      <xdr:row>864</xdr:row>
      <xdr:rowOff>136071</xdr:rowOff>
    </xdr:to>
    <xdr:cxnSp macro="">
      <xdr:nvCxnSpPr>
        <xdr:cNvPr id="1172" name="直線コネクタ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CxnSpPr/>
      </xdr:nvCxnSpPr>
      <xdr:spPr>
        <a:xfrm>
          <a:off x="1808336" y="128732230"/>
          <a:ext cx="1228270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864</xdr:row>
      <xdr:rowOff>135356</xdr:rowOff>
    </xdr:from>
    <xdr:to>
      <xdr:col>15</xdr:col>
      <xdr:colOff>128427</xdr:colOff>
      <xdr:row>864</xdr:row>
      <xdr:rowOff>135356</xdr:rowOff>
    </xdr:to>
    <xdr:cxnSp macro="">
      <xdr:nvCxnSpPr>
        <xdr:cNvPr id="1173" name="直線コネクタ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CxnSpPr/>
      </xdr:nvCxnSpPr>
      <xdr:spPr>
        <a:xfrm>
          <a:off x="3036606" y="128731515"/>
          <a:ext cx="1248185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864</xdr:row>
      <xdr:rowOff>163872</xdr:rowOff>
    </xdr:from>
    <xdr:to>
      <xdr:col>6</xdr:col>
      <xdr:colOff>240801</xdr:colOff>
      <xdr:row>865</xdr:row>
      <xdr:rowOff>149832</xdr:rowOff>
    </xdr:to>
    <xdr:sp macro="" textlink="">
      <xdr:nvSpPr>
        <xdr:cNvPr id="1174" name="二等辺三角形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/>
      </xdr:nvSpPr>
      <xdr:spPr>
        <a:xfrm>
          <a:off x="1703514" y="128760031"/>
          <a:ext cx="199832" cy="159142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864</xdr:row>
      <xdr:rowOff>165885</xdr:rowOff>
    </xdr:from>
    <xdr:to>
      <xdr:col>15</xdr:col>
      <xdr:colOff>237291</xdr:colOff>
      <xdr:row>865</xdr:row>
      <xdr:rowOff>151845</xdr:rowOff>
    </xdr:to>
    <xdr:sp macro="" textlink="">
      <xdr:nvSpPr>
        <xdr:cNvPr id="1175" name="二等辺三角形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/>
      </xdr:nvSpPr>
      <xdr:spPr>
        <a:xfrm>
          <a:off x="4193823" y="128762044"/>
          <a:ext cx="199832" cy="159142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860</xdr:row>
      <xdr:rowOff>149831</xdr:rowOff>
    </xdr:from>
    <xdr:to>
      <xdr:col>6</xdr:col>
      <xdr:colOff>140885</xdr:colOff>
      <xdr:row>864</xdr:row>
      <xdr:rowOff>163872</xdr:rowOff>
    </xdr:to>
    <xdr:cxnSp macro="">
      <xdr:nvCxnSpPr>
        <xdr:cNvPr id="1176" name="直線コネクタ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CxnSpPr>
          <a:stCxn id="1174" idx="0"/>
        </xdr:cNvCxnSpPr>
      </xdr:nvCxnSpPr>
      <xdr:spPr>
        <a:xfrm flipV="1">
          <a:off x="1803430" y="128053263"/>
          <a:ext cx="0" cy="706768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855</xdr:row>
      <xdr:rowOff>149832</xdr:rowOff>
    </xdr:from>
    <xdr:to>
      <xdr:col>6</xdr:col>
      <xdr:colOff>139129</xdr:colOff>
      <xdr:row>860</xdr:row>
      <xdr:rowOff>153172</xdr:rowOff>
    </xdr:to>
    <xdr:cxnSp macro="">
      <xdr:nvCxnSpPr>
        <xdr:cNvPr id="1177" name="直線コネクタ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CxnSpPr/>
      </xdr:nvCxnSpPr>
      <xdr:spPr>
        <a:xfrm flipV="1">
          <a:off x="1801674" y="127187355"/>
          <a:ext cx="0" cy="869249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853</xdr:row>
      <xdr:rowOff>58863</xdr:rowOff>
    </xdr:from>
    <xdr:to>
      <xdr:col>6</xdr:col>
      <xdr:colOff>139129</xdr:colOff>
      <xdr:row>855</xdr:row>
      <xdr:rowOff>144480</xdr:rowOff>
    </xdr:to>
    <xdr:cxnSp macro="">
      <xdr:nvCxnSpPr>
        <xdr:cNvPr id="1178" name="直線コネクタ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CxnSpPr/>
      </xdr:nvCxnSpPr>
      <xdr:spPr>
        <a:xfrm flipV="1">
          <a:off x="1801674" y="126750022"/>
          <a:ext cx="0" cy="431981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860</xdr:row>
      <xdr:rowOff>149830</xdr:rowOff>
    </xdr:from>
    <xdr:to>
      <xdr:col>15</xdr:col>
      <xdr:colOff>130184</xdr:colOff>
      <xdr:row>864</xdr:row>
      <xdr:rowOff>163871</xdr:rowOff>
    </xdr:to>
    <xdr:cxnSp macro="">
      <xdr:nvCxnSpPr>
        <xdr:cNvPr id="1179" name="直線コネクタ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CxnSpPr/>
      </xdr:nvCxnSpPr>
      <xdr:spPr>
        <a:xfrm flipV="1">
          <a:off x="4286548" y="128053262"/>
          <a:ext cx="0" cy="706768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855</xdr:row>
      <xdr:rowOff>149831</xdr:rowOff>
    </xdr:from>
    <xdr:to>
      <xdr:col>15</xdr:col>
      <xdr:colOff>128428</xdr:colOff>
      <xdr:row>860</xdr:row>
      <xdr:rowOff>153171</xdr:rowOff>
    </xdr:to>
    <xdr:cxnSp macro="">
      <xdr:nvCxnSpPr>
        <xdr:cNvPr id="1180" name="直線コネクタ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CxnSpPr/>
      </xdr:nvCxnSpPr>
      <xdr:spPr>
        <a:xfrm flipV="1">
          <a:off x="4284792" y="127187354"/>
          <a:ext cx="0" cy="869249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853</xdr:row>
      <xdr:rowOff>58862</xdr:rowOff>
    </xdr:from>
    <xdr:to>
      <xdr:col>15</xdr:col>
      <xdr:colOff>128428</xdr:colOff>
      <xdr:row>855</xdr:row>
      <xdr:rowOff>144479</xdr:rowOff>
    </xdr:to>
    <xdr:cxnSp macro="">
      <xdr:nvCxnSpPr>
        <xdr:cNvPr id="1181" name="直線コネクタ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CxnSpPr/>
      </xdr:nvCxnSpPr>
      <xdr:spPr>
        <a:xfrm flipV="1">
          <a:off x="4284792" y="126750021"/>
          <a:ext cx="0" cy="431981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141460</xdr:colOff>
      <xdr:row>862</xdr:row>
      <xdr:rowOff>42438</xdr:rowOff>
    </xdr:from>
    <xdr:to>
      <xdr:col>10</xdr:col>
      <xdr:colOff>245198</xdr:colOff>
      <xdr:row>864</xdr:row>
      <xdr:rowOff>122599</xdr:rowOff>
    </xdr:to>
    <xdr:cxnSp macro="">
      <xdr:nvCxnSpPr>
        <xdr:cNvPr id="1182" name="直線コネクタ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CxnSpPr/>
      </xdr:nvCxnSpPr>
      <xdr:spPr>
        <a:xfrm>
          <a:off x="1810693" y="151079703"/>
          <a:ext cx="1216559" cy="41966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259345</xdr:colOff>
      <xdr:row>862</xdr:row>
      <xdr:rowOff>23577</xdr:rowOff>
    </xdr:from>
    <xdr:to>
      <xdr:col>15</xdr:col>
      <xdr:colOff>113168</xdr:colOff>
      <xdr:row>864</xdr:row>
      <xdr:rowOff>136745</xdr:rowOff>
    </xdr:to>
    <xdr:cxnSp macro="">
      <xdr:nvCxnSpPr>
        <xdr:cNvPr id="1183" name="直線コネクタ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CxnSpPr/>
      </xdr:nvCxnSpPr>
      <xdr:spPr>
        <a:xfrm flipH="1">
          <a:off x="3041399" y="151060842"/>
          <a:ext cx="1244851" cy="45267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264060</xdr:colOff>
      <xdr:row>856</xdr:row>
      <xdr:rowOff>8504</xdr:rowOff>
    </xdr:from>
    <xdr:to>
      <xdr:col>6</xdr:col>
      <xdr:colOff>59532</xdr:colOff>
      <xdr:row>860</xdr:row>
      <xdr:rowOff>150891</xdr:rowOff>
    </xdr:to>
    <xdr:cxnSp macro="">
      <xdr:nvCxnSpPr>
        <xdr:cNvPr id="1184" name="直線コネクタ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CxnSpPr/>
      </xdr:nvCxnSpPr>
      <xdr:spPr>
        <a:xfrm flipH="1">
          <a:off x="1655087" y="150027254"/>
          <a:ext cx="73678" cy="82139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113169</xdr:colOff>
      <xdr:row>864</xdr:row>
      <xdr:rowOff>137979</xdr:rowOff>
    </xdr:from>
    <xdr:to>
      <xdr:col>6</xdr:col>
      <xdr:colOff>115724</xdr:colOff>
      <xdr:row>864</xdr:row>
      <xdr:rowOff>137979</xdr:rowOff>
    </xdr:to>
    <xdr:cxnSp macro="">
      <xdr:nvCxnSpPr>
        <xdr:cNvPr id="1185" name="直線コネクタ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CxnSpPr/>
      </xdr:nvCxnSpPr>
      <xdr:spPr>
        <a:xfrm flipH="1">
          <a:off x="1504196" y="151514749"/>
          <a:ext cx="280761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113170</xdr:colOff>
      <xdr:row>860</xdr:row>
      <xdr:rowOff>141460</xdr:rowOff>
    </xdr:from>
    <xdr:to>
      <xdr:col>5</xdr:col>
      <xdr:colOff>268775</xdr:colOff>
      <xdr:row>864</xdr:row>
      <xdr:rowOff>136745</xdr:rowOff>
    </xdr:to>
    <xdr:cxnSp macro="">
      <xdr:nvCxnSpPr>
        <xdr:cNvPr id="1186" name="直線コネクタ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CxnSpPr/>
      </xdr:nvCxnSpPr>
      <xdr:spPr>
        <a:xfrm flipH="1">
          <a:off x="1504197" y="150839220"/>
          <a:ext cx="155605" cy="67429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193329</xdr:colOff>
      <xdr:row>855</xdr:row>
      <xdr:rowOff>136745</xdr:rowOff>
    </xdr:from>
    <xdr:to>
      <xdr:col>15</xdr:col>
      <xdr:colOff>264059</xdr:colOff>
      <xdr:row>860</xdr:row>
      <xdr:rowOff>141460</xdr:rowOff>
    </xdr:to>
    <xdr:cxnSp macro="">
      <xdr:nvCxnSpPr>
        <xdr:cNvPr id="1188" name="直線コネクタ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CxnSpPr/>
      </xdr:nvCxnSpPr>
      <xdr:spPr>
        <a:xfrm>
          <a:off x="4366411" y="149985743"/>
          <a:ext cx="70730" cy="85347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263787</xdr:colOff>
      <xdr:row>860</xdr:row>
      <xdr:rowOff>136836</xdr:rowOff>
    </xdr:from>
    <xdr:to>
      <xdr:col>16</xdr:col>
      <xdr:colOff>136745</xdr:colOff>
      <xdr:row>864</xdr:row>
      <xdr:rowOff>127315</xdr:rowOff>
    </xdr:to>
    <xdr:cxnSp macro="">
      <xdr:nvCxnSpPr>
        <xdr:cNvPr id="1189" name="直線コネクタ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CxnSpPr/>
      </xdr:nvCxnSpPr>
      <xdr:spPr>
        <a:xfrm>
          <a:off x="4436869" y="150834596"/>
          <a:ext cx="151163" cy="66948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57478</xdr:colOff>
      <xdr:row>853</xdr:row>
      <xdr:rowOff>69795</xdr:rowOff>
    </xdr:from>
    <xdr:to>
      <xdr:col>6</xdr:col>
      <xdr:colOff>135485</xdr:colOff>
      <xdr:row>856</xdr:row>
      <xdr:rowOff>12316</xdr:rowOff>
    </xdr:to>
    <xdr:cxnSp macro="">
      <xdr:nvCxnSpPr>
        <xdr:cNvPr id="1190" name="直線コネクタ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CxnSpPr/>
      </xdr:nvCxnSpPr>
      <xdr:spPr>
        <a:xfrm flipV="1">
          <a:off x="1720023" y="126760954"/>
          <a:ext cx="78007" cy="46206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125329</xdr:colOff>
      <xdr:row>853</xdr:row>
      <xdr:rowOff>65173</xdr:rowOff>
    </xdr:from>
    <xdr:to>
      <xdr:col>15</xdr:col>
      <xdr:colOff>193329</xdr:colOff>
      <xdr:row>855</xdr:row>
      <xdr:rowOff>127314</xdr:rowOff>
    </xdr:to>
    <xdr:cxnSp macro="">
      <xdr:nvCxnSpPr>
        <xdr:cNvPr id="1191" name="直線コネクタ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CxnSpPr/>
      </xdr:nvCxnSpPr>
      <xdr:spPr>
        <a:xfrm flipH="1" flipV="1">
          <a:off x="4298411" y="149574666"/>
          <a:ext cx="68000" cy="40164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887</xdr:row>
      <xdr:rowOff>136071</xdr:rowOff>
    </xdr:from>
    <xdr:to>
      <xdr:col>10</xdr:col>
      <xdr:colOff>265697</xdr:colOff>
      <xdr:row>887</xdr:row>
      <xdr:rowOff>136071</xdr:rowOff>
    </xdr:to>
    <xdr:cxnSp macro="">
      <xdr:nvCxnSpPr>
        <xdr:cNvPr id="1192" name="直線コネクタ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CxnSpPr/>
      </xdr:nvCxnSpPr>
      <xdr:spPr>
        <a:xfrm>
          <a:off x="1808336" y="128732230"/>
          <a:ext cx="1228270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887</xdr:row>
      <xdr:rowOff>135356</xdr:rowOff>
    </xdr:from>
    <xdr:to>
      <xdr:col>15</xdr:col>
      <xdr:colOff>128427</xdr:colOff>
      <xdr:row>887</xdr:row>
      <xdr:rowOff>135356</xdr:rowOff>
    </xdr:to>
    <xdr:cxnSp macro="">
      <xdr:nvCxnSpPr>
        <xdr:cNvPr id="1193" name="直線コネクタ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CxnSpPr/>
      </xdr:nvCxnSpPr>
      <xdr:spPr>
        <a:xfrm>
          <a:off x="3036606" y="128731515"/>
          <a:ext cx="1248185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887</xdr:row>
      <xdr:rowOff>163872</xdr:rowOff>
    </xdr:from>
    <xdr:to>
      <xdr:col>6</xdr:col>
      <xdr:colOff>240801</xdr:colOff>
      <xdr:row>888</xdr:row>
      <xdr:rowOff>149832</xdr:rowOff>
    </xdr:to>
    <xdr:sp macro="" textlink="">
      <xdr:nvSpPr>
        <xdr:cNvPr id="1194" name="二等辺三角形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/>
      </xdr:nvSpPr>
      <xdr:spPr>
        <a:xfrm>
          <a:off x="1703514" y="128760031"/>
          <a:ext cx="199832" cy="159142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887</xdr:row>
      <xdr:rowOff>165885</xdr:rowOff>
    </xdr:from>
    <xdr:to>
      <xdr:col>15</xdr:col>
      <xdr:colOff>237291</xdr:colOff>
      <xdr:row>888</xdr:row>
      <xdr:rowOff>151845</xdr:rowOff>
    </xdr:to>
    <xdr:sp macro="" textlink="">
      <xdr:nvSpPr>
        <xdr:cNvPr id="1195" name="二等辺三角形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/>
      </xdr:nvSpPr>
      <xdr:spPr>
        <a:xfrm>
          <a:off x="4193823" y="128762044"/>
          <a:ext cx="199832" cy="159142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883</xdr:row>
      <xdr:rowOff>149831</xdr:rowOff>
    </xdr:from>
    <xdr:to>
      <xdr:col>6</xdr:col>
      <xdr:colOff>140885</xdr:colOff>
      <xdr:row>887</xdr:row>
      <xdr:rowOff>163872</xdr:rowOff>
    </xdr:to>
    <xdr:cxnSp macro="">
      <xdr:nvCxnSpPr>
        <xdr:cNvPr id="1196" name="直線コネクタ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CxnSpPr>
          <a:stCxn id="1194" idx="0"/>
        </xdr:cNvCxnSpPr>
      </xdr:nvCxnSpPr>
      <xdr:spPr>
        <a:xfrm flipV="1">
          <a:off x="1803430" y="128053263"/>
          <a:ext cx="0" cy="706768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878</xdr:row>
      <xdr:rowOff>149832</xdr:rowOff>
    </xdr:from>
    <xdr:to>
      <xdr:col>6</xdr:col>
      <xdr:colOff>139129</xdr:colOff>
      <xdr:row>883</xdr:row>
      <xdr:rowOff>153172</xdr:rowOff>
    </xdr:to>
    <xdr:cxnSp macro="">
      <xdr:nvCxnSpPr>
        <xdr:cNvPr id="1197" name="直線コネクタ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CxnSpPr/>
      </xdr:nvCxnSpPr>
      <xdr:spPr>
        <a:xfrm flipV="1">
          <a:off x="1801674" y="127187355"/>
          <a:ext cx="0" cy="869249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876</xdr:row>
      <xdr:rowOff>58863</xdr:rowOff>
    </xdr:from>
    <xdr:to>
      <xdr:col>6</xdr:col>
      <xdr:colOff>139129</xdr:colOff>
      <xdr:row>878</xdr:row>
      <xdr:rowOff>144480</xdr:rowOff>
    </xdr:to>
    <xdr:cxnSp macro="">
      <xdr:nvCxnSpPr>
        <xdr:cNvPr id="1198" name="直線コネクタ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CxnSpPr/>
      </xdr:nvCxnSpPr>
      <xdr:spPr>
        <a:xfrm flipV="1">
          <a:off x="1801674" y="126750022"/>
          <a:ext cx="0" cy="431981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883</xdr:row>
      <xdr:rowOff>149830</xdr:rowOff>
    </xdr:from>
    <xdr:to>
      <xdr:col>15</xdr:col>
      <xdr:colOff>130184</xdr:colOff>
      <xdr:row>887</xdr:row>
      <xdr:rowOff>163871</xdr:rowOff>
    </xdr:to>
    <xdr:cxnSp macro="">
      <xdr:nvCxnSpPr>
        <xdr:cNvPr id="1199" name="直線コネクタ 119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CxnSpPr/>
      </xdr:nvCxnSpPr>
      <xdr:spPr>
        <a:xfrm flipV="1">
          <a:off x="4286548" y="128053262"/>
          <a:ext cx="0" cy="706768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878</xdr:row>
      <xdr:rowOff>149831</xdr:rowOff>
    </xdr:from>
    <xdr:to>
      <xdr:col>15</xdr:col>
      <xdr:colOff>128428</xdr:colOff>
      <xdr:row>883</xdr:row>
      <xdr:rowOff>153171</xdr:rowOff>
    </xdr:to>
    <xdr:cxnSp macro="">
      <xdr:nvCxnSpPr>
        <xdr:cNvPr id="1200" name="直線コネクタ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CxnSpPr/>
      </xdr:nvCxnSpPr>
      <xdr:spPr>
        <a:xfrm flipV="1">
          <a:off x="4284792" y="127187354"/>
          <a:ext cx="0" cy="869249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876</xdr:row>
      <xdr:rowOff>58862</xdr:rowOff>
    </xdr:from>
    <xdr:to>
      <xdr:col>15</xdr:col>
      <xdr:colOff>128428</xdr:colOff>
      <xdr:row>878</xdr:row>
      <xdr:rowOff>144479</xdr:rowOff>
    </xdr:to>
    <xdr:cxnSp macro="">
      <xdr:nvCxnSpPr>
        <xdr:cNvPr id="1201" name="直線コネクタ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CxnSpPr/>
      </xdr:nvCxnSpPr>
      <xdr:spPr>
        <a:xfrm flipV="1">
          <a:off x="4284792" y="126750021"/>
          <a:ext cx="0" cy="431981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270710</xdr:colOff>
      <xdr:row>888</xdr:row>
      <xdr:rowOff>70185</xdr:rowOff>
    </xdr:from>
    <xdr:to>
      <xdr:col>15</xdr:col>
      <xdr:colOff>125329</xdr:colOff>
      <xdr:row>890</xdr:row>
      <xdr:rowOff>135355</xdr:rowOff>
    </xdr:to>
    <xdr:cxnSp macro="">
      <xdr:nvCxnSpPr>
        <xdr:cNvPr id="1202" name="直線コネクタ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CxnSpPr/>
      </xdr:nvCxnSpPr>
      <xdr:spPr>
        <a:xfrm>
          <a:off x="3027947" y="156801553"/>
          <a:ext cx="1233237" cy="40606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137375</xdr:colOff>
      <xdr:row>887</xdr:row>
      <xdr:rowOff>165885</xdr:rowOff>
    </xdr:from>
    <xdr:to>
      <xdr:col>15</xdr:col>
      <xdr:colOff>137375</xdr:colOff>
      <xdr:row>890</xdr:row>
      <xdr:rowOff>150395</xdr:rowOff>
    </xdr:to>
    <xdr:cxnSp macro="">
      <xdr:nvCxnSpPr>
        <xdr:cNvPr id="1203" name="直線コネクタ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CxnSpPr>
          <a:stCxn id="1195" idx="0"/>
        </xdr:cNvCxnSpPr>
      </xdr:nvCxnSpPr>
      <xdr:spPr>
        <a:xfrm>
          <a:off x="4273230" y="156726806"/>
          <a:ext cx="0" cy="49585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140370</xdr:colOff>
      <xdr:row>878</xdr:row>
      <xdr:rowOff>145381</xdr:rowOff>
    </xdr:from>
    <xdr:to>
      <xdr:col>6</xdr:col>
      <xdr:colOff>240632</xdr:colOff>
      <xdr:row>883</xdr:row>
      <xdr:rowOff>135355</xdr:rowOff>
    </xdr:to>
    <xdr:cxnSp macro="">
      <xdr:nvCxnSpPr>
        <xdr:cNvPr id="1204" name="直線コネクタ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CxnSpPr/>
      </xdr:nvCxnSpPr>
      <xdr:spPr>
        <a:xfrm>
          <a:off x="1794712" y="155172276"/>
          <a:ext cx="100262" cy="84221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240632</xdr:colOff>
      <xdr:row>883</xdr:row>
      <xdr:rowOff>135355</xdr:rowOff>
    </xdr:from>
    <xdr:to>
      <xdr:col>7</xdr:col>
      <xdr:colOff>245645</xdr:colOff>
      <xdr:row>887</xdr:row>
      <xdr:rowOff>120316</xdr:rowOff>
    </xdr:to>
    <xdr:cxnSp macro="">
      <xdr:nvCxnSpPr>
        <xdr:cNvPr id="1206" name="直線コネクタ 120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CxnSpPr/>
      </xdr:nvCxnSpPr>
      <xdr:spPr>
        <a:xfrm>
          <a:off x="1894974" y="156014487"/>
          <a:ext cx="280737" cy="66675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40106</xdr:colOff>
      <xdr:row>878</xdr:row>
      <xdr:rowOff>140368</xdr:rowOff>
    </xdr:from>
    <xdr:to>
      <xdr:col>15</xdr:col>
      <xdr:colOff>130342</xdr:colOff>
      <xdr:row>883</xdr:row>
      <xdr:rowOff>150394</xdr:rowOff>
    </xdr:to>
    <xdr:cxnSp macro="">
      <xdr:nvCxnSpPr>
        <xdr:cNvPr id="1208" name="直線コネクタ 120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CxnSpPr/>
      </xdr:nvCxnSpPr>
      <xdr:spPr>
        <a:xfrm flipH="1">
          <a:off x="4175961" y="155167263"/>
          <a:ext cx="90236" cy="86226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50131</xdr:colOff>
      <xdr:row>883</xdr:row>
      <xdr:rowOff>155407</xdr:rowOff>
    </xdr:from>
    <xdr:to>
      <xdr:col>15</xdr:col>
      <xdr:colOff>35092</xdr:colOff>
      <xdr:row>887</xdr:row>
      <xdr:rowOff>145382</xdr:rowOff>
    </xdr:to>
    <xdr:cxnSp macro="">
      <xdr:nvCxnSpPr>
        <xdr:cNvPr id="1209" name="直線コネクタ 120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CxnSpPr/>
      </xdr:nvCxnSpPr>
      <xdr:spPr>
        <a:xfrm flipH="1">
          <a:off x="3910263" y="156034539"/>
          <a:ext cx="260684" cy="67176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157115</xdr:colOff>
      <xdr:row>864</xdr:row>
      <xdr:rowOff>139488</xdr:rowOff>
    </xdr:from>
    <xdr:to>
      <xdr:col>16</xdr:col>
      <xdr:colOff>159671</xdr:colOff>
      <xdr:row>864</xdr:row>
      <xdr:rowOff>139488</xdr:rowOff>
    </xdr:to>
    <xdr:cxnSp macro="">
      <xdr:nvCxnSpPr>
        <xdr:cNvPr id="1212" name="直線コネクタ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CxnSpPr/>
      </xdr:nvCxnSpPr>
      <xdr:spPr>
        <a:xfrm flipH="1">
          <a:off x="4330197" y="151516258"/>
          <a:ext cx="280761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145382</xdr:colOff>
      <xdr:row>887</xdr:row>
      <xdr:rowOff>160420</xdr:rowOff>
    </xdr:from>
    <xdr:to>
      <xdr:col>6</xdr:col>
      <xdr:colOff>145382</xdr:colOff>
      <xdr:row>890</xdr:row>
      <xdr:rowOff>144930</xdr:rowOff>
    </xdr:to>
    <xdr:cxnSp macro="">
      <xdr:nvCxnSpPr>
        <xdr:cNvPr id="1213" name="直線コネクタ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CxnSpPr/>
      </xdr:nvCxnSpPr>
      <xdr:spPr>
        <a:xfrm>
          <a:off x="1799724" y="156721341"/>
          <a:ext cx="0" cy="49585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140370</xdr:colOff>
      <xdr:row>888</xdr:row>
      <xdr:rowOff>70185</xdr:rowOff>
    </xdr:from>
    <xdr:to>
      <xdr:col>10</xdr:col>
      <xdr:colOff>265697</xdr:colOff>
      <xdr:row>890</xdr:row>
      <xdr:rowOff>140369</xdr:rowOff>
    </xdr:to>
    <xdr:cxnSp macro="">
      <xdr:nvCxnSpPr>
        <xdr:cNvPr id="284" name="直線コネクタ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CxnSpPr/>
      </xdr:nvCxnSpPr>
      <xdr:spPr>
        <a:xfrm flipH="1">
          <a:off x="1794712" y="156801553"/>
          <a:ext cx="1228222" cy="41107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919</xdr:row>
      <xdr:rowOff>136071</xdr:rowOff>
    </xdr:from>
    <xdr:to>
      <xdr:col>10</xdr:col>
      <xdr:colOff>265697</xdr:colOff>
      <xdr:row>919</xdr:row>
      <xdr:rowOff>136071</xdr:rowOff>
    </xdr:to>
    <xdr:cxnSp macro="">
      <xdr:nvCxnSpPr>
        <xdr:cNvPr id="1214" name="直線コネクタ 12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CxnSpPr/>
      </xdr:nvCxnSpPr>
      <xdr:spPr>
        <a:xfrm>
          <a:off x="1788032" y="156138054"/>
          <a:ext cx="1214734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919</xdr:row>
      <xdr:rowOff>135356</xdr:rowOff>
    </xdr:from>
    <xdr:to>
      <xdr:col>15</xdr:col>
      <xdr:colOff>128427</xdr:colOff>
      <xdr:row>919</xdr:row>
      <xdr:rowOff>135356</xdr:rowOff>
    </xdr:to>
    <xdr:cxnSp macro="">
      <xdr:nvCxnSpPr>
        <xdr:cNvPr id="1215" name="直線コネクタ 12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CxnSpPr/>
      </xdr:nvCxnSpPr>
      <xdr:spPr>
        <a:xfrm>
          <a:off x="3002766" y="156137339"/>
          <a:ext cx="123126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919</xdr:row>
      <xdr:rowOff>163872</xdr:rowOff>
    </xdr:from>
    <xdr:to>
      <xdr:col>6</xdr:col>
      <xdr:colOff>240801</xdr:colOff>
      <xdr:row>920</xdr:row>
      <xdr:rowOff>149832</xdr:rowOff>
    </xdr:to>
    <xdr:sp macro="" textlink="">
      <xdr:nvSpPr>
        <xdr:cNvPr id="1216" name="二等辺三角形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/>
      </xdr:nvSpPr>
      <xdr:spPr>
        <a:xfrm>
          <a:off x="1683210" y="156165855"/>
          <a:ext cx="199832" cy="161132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919</xdr:row>
      <xdr:rowOff>165885</xdr:rowOff>
    </xdr:from>
    <xdr:to>
      <xdr:col>15</xdr:col>
      <xdr:colOff>237291</xdr:colOff>
      <xdr:row>920</xdr:row>
      <xdr:rowOff>151845</xdr:rowOff>
    </xdr:to>
    <xdr:sp macro="" textlink="">
      <xdr:nvSpPr>
        <xdr:cNvPr id="1217" name="二等辺三角形 12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/>
      </xdr:nvSpPr>
      <xdr:spPr>
        <a:xfrm>
          <a:off x="4143062" y="156167868"/>
          <a:ext cx="199832" cy="161132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915</xdr:row>
      <xdr:rowOff>149831</xdr:rowOff>
    </xdr:from>
    <xdr:to>
      <xdr:col>6</xdr:col>
      <xdr:colOff>140885</xdr:colOff>
      <xdr:row>919</xdr:row>
      <xdr:rowOff>163872</xdr:rowOff>
    </xdr:to>
    <xdr:cxnSp macro="">
      <xdr:nvCxnSpPr>
        <xdr:cNvPr id="1218" name="直線コネクタ 12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CxnSpPr>
          <a:stCxn id="1216" idx="0"/>
        </xdr:cNvCxnSpPr>
      </xdr:nvCxnSpPr>
      <xdr:spPr>
        <a:xfrm flipV="1">
          <a:off x="1783126" y="155451124"/>
          <a:ext cx="0" cy="714731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910</xdr:row>
      <xdr:rowOff>149832</xdr:rowOff>
    </xdr:from>
    <xdr:to>
      <xdr:col>6</xdr:col>
      <xdr:colOff>139129</xdr:colOff>
      <xdr:row>915</xdr:row>
      <xdr:rowOff>153172</xdr:rowOff>
    </xdr:to>
    <xdr:cxnSp macro="">
      <xdr:nvCxnSpPr>
        <xdr:cNvPr id="1219" name="直線コネクタ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CxnSpPr/>
      </xdr:nvCxnSpPr>
      <xdr:spPr>
        <a:xfrm flipV="1">
          <a:off x="1781370" y="154575263"/>
          <a:ext cx="0" cy="879202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908</xdr:row>
      <xdr:rowOff>58863</xdr:rowOff>
    </xdr:from>
    <xdr:to>
      <xdr:col>6</xdr:col>
      <xdr:colOff>139129</xdr:colOff>
      <xdr:row>910</xdr:row>
      <xdr:rowOff>144480</xdr:rowOff>
    </xdr:to>
    <xdr:cxnSp macro="">
      <xdr:nvCxnSpPr>
        <xdr:cNvPr id="1220" name="直線コネクタ 12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CxnSpPr/>
      </xdr:nvCxnSpPr>
      <xdr:spPr>
        <a:xfrm flipV="1">
          <a:off x="1781370" y="154133949"/>
          <a:ext cx="0" cy="435962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915</xdr:row>
      <xdr:rowOff>149830</xdr:rowOff>
    </xdr:from>
    <xdr:to>
      <xdr:col>15</xdr:col>
      <xdr:colOff>130184</xdr:colOff>
      <xdr:row>919</xdr:row>
      <xdr:rowOff>163871</xdr:rowOff>
    </xdr:to>
    <xdr:cxnSp macro="">
      <xdr:nvCxnSpPr>
        <xdr:cNvPr id="1221" name="直線コネクタ 12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CxnSpPr/>
      </xdr:nvCxnSpPr>
      <xdr:spPr>
        <a:xfrm flipV="1">
          <a:off x="4235787" y="155451123"/>
          <a:ext cx="0" cy="714731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910</xdr:row>
      <xdr:rowOff>149831</xdr:rowOff>
    </xdr:from>
    <xdr:to>
      <xdr:col>15</xdr:col>
      <xdr:colOff>128428</xdr:colOff>
      <xdr:row>915</xdr:row>
      <xdr:rowOff>153171</xdr:rowOff>
    </xdr:to>
    <xdr:cxnSp macro="">
      <xdr:nvCxnSpPr>
        <xdr:cNvPr id="1222" name="直線コネクタ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CxnSpPr/>
      </xdr:nvCxnSpPr>
      <xdr:spPr>
        <a:xfrm flipV="1">
          <a:off x="4234031" y="154575262"/>
          <a:ext cx="0" cy="879202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908</xdr:row>
      <xdr:rowOff>58862</xdr:rowOff>
    </xdr:from>
    <xdr:to>
      <xdr:col>15</xdr:col>
      <xdr:colOff>128428</xdr:colOff>
      <xdr:row>910</xdr:row>
      <xdr:rowOff>144479</xdr:rowOff>
    </xdr:to>
    <xdr:cxnSp macro="">
      <xdr:nvCxnSpPr>
        <xdr:cNvPr id="1223" name="直線コネクタ 12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CxnSpPr/>
      </xdr:nvCxnSpPr>
      <xdr:spPr>
        <a:xfrm flipV="1">
          <a:off x="4234031" y="154133948"/>
          <a:ext cx="0" cy="435962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111694</xdr:colOff>
      <xdr:row>920</xdr:row>
      <xdr:rowOff>78156</xdr:rowOff>
    </xdr:from>
    <xdr:to>
      <xdr:col>11</xdr:col>
      <xdr:colOff>0</xdr:colOff>
      <xdr:row>921</xdr:row>
      <xdr:rowOff>166688</xdr:rowOff>
    </xdr:to>
    <xdr:cxnSp macro="">
      <xdr:nvCxnSpPr>
        <xdr:cNvPr id="1224" name="直線コネクタ 1223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CxnSpPr/>
      </xdr:nvCxnSpPr>
      <xdr:spPr>
        <a:xfrm>
          <a:off x="1754757" y="163836719"/>
          <a:ext cx="1257524" cy="26117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267890</xdr:colOff>
      <xdr:row>920</xdr:row>
      <xdr:rowOff>95014</xdr:rowOff>
    </xdr:from>
    <xdr:to>
      <xdr:col>15</xdr:col>
      <xdr:colOff>131029</xdr:colOff>
      <xdr:row>921</xdr:row>
      <xdr:rowOff>166688</xdr:rowOff>
    </xdr:to>
    <xdr:cxnSp macro="">
      <xdr:nvCxnSpPr>
        <xdr:cNvPr id="1225" name="直線コネクタ 1224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CxnSpPr/>
      </xdr:nvCxnSpPr>
      <xdr:spPr>
        <a:xfrm flipH="1">
          <a:off x="3006328" y="163853577"/>
          <a:ext cx="1232357" cy="24431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65484</xdr:colOff>
      <xdr:row>910</xdr:row>
      <xdr:rowOff>148828</xdr:rowOff>
    </xdr:from>
    <xdr:to>
      <xdr:col>6</xdr:col>
      <xdr:colOff>130968</xdr:colOff>
      <xdr:row>915</xdr:row>
      <xdr:rowOff>154782</xdr:rowOff>
    </xdr:to>
    <xdr:cxnSp macro="">
      <xdr:nvCxnSpPr>
        <xdr:cNvPr id="1226" name="直線コネクタ 1225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CxnSpPr/>
      </xdr:nvCxnSpPr>
      <xdr:spPr>
        <a:xfrm flipH="1">
          <a:off x="1708547" y="162180984"/>
          <a:ext cx="65484" cy="86915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261937</xdr:colOff>
      <xdr:row>919</xdr:row>
      <xdr:rowOff>137979</xdr:rowOff>
    </xdr:from>
    <xdr:to>
      <xdr:col>6</xdr:col>
      <xdr:colOff>115725</xdr:colOff>
      <xdr:row>919</xdr:row>
      <xdr:rowOff>137979</xdr:rowOff>
    </xdr:to>
    <xdr:cxnSp macro="">
      <xdr:nvCxnSpPr>
        <xdr:cNvPr id="1227" name="直線コネクタ 1226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CxnSpPr/>
      </xdr:nvCxnSpPr>
      <xdr:spPr>
        <a:xfrm flipH="1">
          <a:off x="1631156" y="163723901"/>
          <a:ext cx="127632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261937</xdr:colOff>
      <xdr:row>915</xdr:row>
      <xdr:rowOff>154782</xdr:rowOff>
    </xdr:from>
    <xdr:to>
      <xdr:col>6</xdr:col>
      <xdr:colOff>65484</xdr:colOff>
      <xdr:row>919</xdr:row>
      <xdr:rowOff>136922</xdr:rowOff>
    </xdr:to>
    <xdr:cxnSp macro="">
      <xdr:nvCxnSpPr>
        <xdr:cNvPr id="1228" name="直線コネクタ 1227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CxnSpPr/>
      </xdr:nvCxnSpPr>
      <xdr:spPr>
        <a:xfrm flipH="1">
          <a:off x="1631156" y="163050141"/>
          <a:ext cx="77391" cy="67270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910</xdr:row>
      <xdr:rowOff>148828</xdr:rowOff>
    </xdr:from>
    <xdr:to>
      <xdr:col>15</xdr:col>
      <xdr:colOff>214313</xdr:colOff>
      <xdr:row>915</xdr:row>
      <xdr:rowOff>154782</xdr:rowOff>
    </xdr:to>
    <xdr:cxnSp macro="">
      <xdr:nvCxnSpPr>
        <xdr:cNvPr id="1229" name="直線コネクタ 1228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CxnSpPr/>
      </xdr:nvCxnSpPr>
      <xdr:spPr>
        <a:xfrm>
          <a:off x="4250531" y="162180984"/>
          <a:ext cx="71438" cy="86915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214313</xdr:colOff>
      <xdr:row>915</xdr:row>
      <xdr:rowOff>154782</xdr:rowOff>
    </xdr:from>
    <xdr:to>
      <xdr:col>16</xdr:col>
      <xdr:colOff>17859</xdr:colOff>
      <xdr:row>919</xdr:row>
      <xdr:rowOff>136922</xdr:rowOff>
    </xdr:to>
    <xdr:cxnSp macro="">
      <xdr:nvCxnSpPr>
        <xdr:cNvPr id="1230" name="直線コネクタ 1229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CxnSpPr/>
      </xdr:nvCxnSpPr>
      <xdr:spPr>
        <a:xfrm>
          <a:off x="4321969" y="163050141"/>
          <a:ext cx="77390" cy="67270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942</xdr:row>
      <xdr:rowOff>136071</xdr:rowOff>
    </xdr:from>
    <xdr:to>
      <xdr:col>10</xdr:col>
      <xdr:colOff>265697</xdr:colOff>
      <xdr:row>942</xdr:row>
      <xdr:rowOff>136071</xdr:rowOff>
    </xdr:to>
    <xdr:cxnSp macro="">
      <xdr:nvCxnSpPr>
        <xdr:cNvPr id="1233" name="直線コネクタ 1232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CxnSpPr/>
      </xdr:nvCxnSpPr>
      <xdr:spPr>
        <a:xfrm>
          <a:off x="1788032" y="160167019"/>
          <a:ext cx="1214734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942</xdr:row>
      <xdr:rowOff>135356</xdr:rowOff>
    </xdr:from>
    <xdr:to>
      <xdr:col>15</xdr:col>
      <xdr:colOff>128427</xdr:colOff>
      <xdr:row>942</xdr:row>
      <xdr:rowOff>135356</xdr:rowOff>
    </xdr:to>
    <xdr:cxnSp macro="">
      <xdr:nvCxnSpPr>
        <xdr:cNvPr id="1234" name="直線コネクタ 1233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CxnSpPr/>
      </xdr:nvCxnSpPr>
      <xdr:spPr>
        <a:xfrm>
          <a:off x="3002766" y="160166304"/>
          <a:ext cx="123126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942</xdr:row>
      <xdr:rowOff>163872</xdr:rowOff>
    </xdr:from>
    <xdr:to>
      <xdr:col>6</xdr:col>
      <xdr:colOff>240801</xdr:colOff>
      <xdr:row>943</xdr:row>
      <xdr:rowOff>149832</xdr:rowOff>
    </xdr:to>
    <xdr:sp macro="" textlink="">
      <xdr:nvSpPr>
        <xdr:cNvPr id="1235" name="二等辺三角形 1234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/>
      </xdr:nvSpPr>
      <xdr:spPr>
        <a:xfrm>
          <a:off x="1683210" y="160194820"/>
          <a:ext cx="199832" cy="16113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942</xdr:row>
      <xdr:rowOff>165885</xdr:rowOff>
    </xdr:from>
    <xdr:to>
      <xdr:col>15</xdr:col>
      <xdr:colOff>237291</xdr:colOff>
      <xdr:row>943</xdr:row>
      <xdr:rowOff>151845</xdr:rowOff>
    </xdr:to>
    <xdr:sp macro="" textlink="">
      <xdr:nvSpPr>
        <xdr:cNvPr id="1236" name="二等辺三角形 1235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/>
      </xdr:nvSpPr>
      <xdr:spPr>
        <a:xfrm>
          <a:off x="4143062" y="160196833"/>
          <a:ext cx="199832" cy="161133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938</xdr:row>
      <xdr:rowOff>149831</xdr:rowOff>
    </xdr:from>
    <xdr:to>
      <xdr:col>6</xdr:col>
      <xdr:colOff>140885</xdr:colOff>
      <xdr:row>942</xdr:row>
      <xdr:rowOff>163872</xdr:rowOff>
    </xdr:to>
    <xdr:cxnSp macro="">
      <xdr:nvCxnSpPr>
        <xdr:cNvPr id="1237" name="直線コネクタ 1236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CxnSpPr>
          <a:stCxn id="1235" idx="0"/>
        </xdr:cNvCxnSpPr>
      </xdr:nvCxnSpPr>
      <xdr:spPr>
        <a:xfrm flipV="1">
          <a:off x="1783126" y="159480090"/>
          <a:ext cx="0" cy="71473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933</xdr:row>
      <xdr:rowOff>149832</xdr:rowOff>
    </xdr:from>
    <xdr:to>
      <xdr:col>6</xdr:col>
      <xdr:colOff>139129</xdr:colOff>
      <xdr:row>938</xdr:row>
      <xdr:rowOff>153172</xdr:rowOff>
    </xdr:to>
    <xdr:cxnSp macro="">
      <xdr:nvCxnSpPr>
        <xdr:cNvPr id="1238" name="直線コネクタ 1237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CxnSpPr/>
      </xdr:nvCxnSpPr>
      <xdr:spPr>
        <a:xfrm flipV="1">
          <a:off x="1781370" y="158604229"/>
          <a:ext cx="0" cy="879202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931</xdr:row>
      <xdr:rowOff>58863</xdr:rowOff>
    </xdr:from>
    <xdr:to>
      <xdr:col>6</xdr:col>
      <xdr:colOff>139129</xdr:colOff>
      <xdr:row>933</xdr:row>
      <xdr:rowOff>144480</xdr:rowOff>
    </xdr:to>
    <xdr:cxnSp macro="">
      <xdr:nvCxnSpPr>
        <xdr:cNvPr id="1239" name="直線コネクタ 1238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CxnSpPr/>
      </xdr:nvCxnSpPr>
      <xdr:spPr>
        <a:xfrm flipV="1">
          <a:off x="1781370" y="158162915"/>
          <a:ext cx="0" cy="435962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938</xdr:row>
      <xdr:rowOff>149830</xdr:rowOff>
    </xdr:from>
    <xdr:to>
      <xdr:col>15</xdr:col>
      <xdr:colOff>130184</xdr:colOff>
      <xdr:row>942</xdr:row>
      <xdr:rowOff>163871</xdr:rowOff>
    </xdr:to>
    <xdr:cxnSp macro="">
      <xdr:nvCxnSpPr>
        <xdr:cNvPr id="1240" name="直線コネクタ 1239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CxnSpPr/>
      </xdr:nvCxnSpPr>
      <xdr:spPr>
        <a:xfrm flipV="1">
          <a:off x="4235787" y="159480089"/>
          <a:ext cx="0" cy="71473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933</xdr:row>
      <xdr:rowOff>149831</xdr:rowOff>
    </xdr:from>
    <xdr:to>
      <xdr:col>15</xdr:col>
      <xdr:colOff>128428</xdr:colOff>
      <xdr:row>938</xdr:row>
      <xdr:rowOff>153171</xdr:rowOff>
    </xdr:to>
    <xdr:cxnSp macro="">
      <xdr:nvCxnSpPr>
        <xdr:cNvPr id="1241" name="直線コネクタ 124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CxnSpPr/>
      </xdr:nvCxnSpPr>
      <xdr:spPr>
        <a:xfrm flipV="1">
          <a:off x="4234031" y="158604228"/>
          <a:ext cx="0" cy="879202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931</xdr:row>
      <xdr:rowOff>58862</xdr:rowOff>
    </xdr:from>
    <xdr:to>
      <xdr:col>15</xdr:col>
      <xdr:colOff>128428</xdr:colOff>
      <xdr:row>933</xdr:row>
      <xdr:rowOff>144479</xdr:rowOff>
    </xdr:to>
    <xdr:cxnSp macro="">
      <xdr:nvCxnSpPr>
        <xdr:cNvPr id="1242" name="直線コネクタ 1241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CxnSpPr/>
      </xdr:nvCxnSpPr>
      <xdr:spPr>
        <a:xfrm flipV="1">
          <a:off x="4234031" y="158162914"/>
          <a:ext cx="0" cy="435962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140370</xdr:colOff>
      <xdr:row>933</xdr:row>
      <xdr:rowOff>145381</xdr:rowOff>
    </xdr:from>
    <xdr:to>
      <xdr:col>6</xdr:col>
      <xdr:colOff>240632</xdr:colOff>
      <xdr:row>938</xdr:row>
      <xdr:rowOff>135355</xdr:rowOff>
    </xdr:to>
    <xdr:cxnSp macro="">
      <xdr:nvCxnSpPr>
        <xdr:cNvPr id="1245" name="直線コネクタ 1244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CxnSpPr/>
      </xdr:nvCxnSpPr>
      <xdr:spPr>
        <a:xfrm>
          <a:off x="1782611" y="158599778"/>
          <a:ext cx="100262" cy="86583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239864</xdr:colOff>
      <xdr:row>938</xdr:row>
      <xdr:rowOff>121670</xdr:rowOff>
    </xdr:from>
    <xdr:to>
      <xdr:col>7</xdr:col>
      <xdr:colOff>41672</xdr:colOff>
      <xdr:row>942</xdr:row>
      <xdr:rowOff>130969</xdr:rowOff>
    </xdr:to>
    <xdr:cxnSp macro="">
      <xdr:nvCxnSpPr>
        <xdr:cNvPr id="1246" name="直線コネクタ 1245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CxnSpPr/>
      </xdr:nvCxnSpPr>
      <xdr:spPr>
        <a:xfrm>
          <a:off x="1887619" y="165147509"/>
          <a:ext cx="76434" cy="69065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40106</xdr:colOff>
      <xdr:row>933</xdr:row>
      <xdr:rowOff>140368</xdr:rowOff>
    </xdr:from>
    <xdr:to>
      <xdr:col>15</xdr:col>
      <xdr:colOff>130342</xdr:colOff>
      <xdr:row>938</xdr:row>
      <xdr:rowOff>150394</xdr:rowOff>
    </xdr:to>
    <xdr:cxnSp macro="">
      <xdr:nvCxnSpPr>
        <xdr:cNvPr id="1247" name="直線コネクタ 1246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CxnSpPr/>
      </xdr:nvCxnSpPr>
      <xdr:spPr>
        <a:xfrm flipH="1">
          <a:off x="4145709" y="158594765"/>
          <a:ext cx="90236" cy="88588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239863</xdr:colOff>
      <xdr:row>938</xdr:row>
      <xdr:rowOff>146004</xdr:rowOff>
    </xdr:from>
    <xdr:to>
      <xdr:col>15</xdr:col>
      <xdr:colOff>41715</xdr:colOff>
      <xdr:row>942</xdr:row>
      <xdr:rowOff>139051</xdr:rowOff>
    </xdr:to>
    <xdr:cxnSp macro="">
      <xdr:nvCxnSpPr>
        <xdr:cNvPr id="1248" name="直線コネクタ 1247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CxnSpPr/>
      </xdr:nvCxnSpPr>
      <xdr:spPr>
        <a:xfrm flipH="1">
          <a:off x="4084626" y="165171843"/>
          <a:ext cx="76478" cy="67439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157115</xdr:colOff>
      <xdr:row>919</xdr:row>
      <xdr:rowOff>139488</xdr:rowOff>
    </xdr:from>
    <xdr:to>
      <xdr:col>16</xdr:col>
      <xdr:colOff>29766</xdr:colOff>
      <xdr:row>919</xdr:row>
      <xdr:rowOff>139488</xdr:rowOff>
    </xdr:to>
    <xdr:cxnSp macro="">
      <xdr:nvCxnSpPr>
        <xdr:cNvPr id="1249" name="直線コネクタ 1248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CxnSpPr/>
      </xdr:nvCxnSpPr>
      <xdr:spPr>
        <a:xfrm flipH="1">
          <a:off x="4264771" y="163725410"/>
          <a:ext cx="146495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974</xdr:row>
      <xdr:rowOff>136071</xdr:rowOff>
    </xdr:from>
    <xdr:to>
      <xdr:col>10</xdr:col>
      <xdr:colOff>265697</xdr:colOff>
      <xdr:row>974</xdr:row>
      <xdr:rowOff>136071</xdr:rowOff>
    </xdr:to>
    <xdr:cxnSp macro="">
      <xdr:nvCxnSpPr>
        <xdr:cNvPr id="1252" name="直線コネクタ 1251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CxnSpPr/>
      </xdr:nvCxnSpPr>
      <xdr:spPr>
        <a:xfrm>
          <a:off x="1778648" y="152595602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974</xdr:row>
      <xdr:rowOff>135356</xdr:rowOff>
    </xdr:from>
    <xdr:to>
      <xdr:col>15</xdr:col>
      <xdr:colOff>128427</xdr:colOff>
      <xdr:row>974</xdr:row>
      <xdr:rowOff>135356</xdr:rowOff>
    </xdr:to>
    <xdr:cxnSp macro="">
      <xdr:nvCxnSpPr>
        <xdr:cNvPr id="1253" name="直線コネクタ 1252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CxnSpPr/>
      </xdr:nvCxnSpPr>
      <xdr:spPr>
        <a:xfrm>
          <a:off x="2987126" y="152594887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974</xdr:row>
      <xdr:rowOff>163872</xdr:rowOff>
    </xdr:from>
    <xdr:to>
      <xdr:col>6</xdr:col>
      <xdr:colOff>240801</xdr:colOff>
      <xdr:row>975</xdr:row>
      <xdr:rowOff>149832</xdr:rowOff>
    </xdr:to>
    <xdr:sp macro="" textlink="">
      <xdr:nvSpPr>
        <xdr:cNvPr id="1254" name="二等辺三角形 1253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/>
      </xdr:nvSpPr>
      <xdr:spPr>
        <a:xfrm>
          <a:off x="1673826" y="152623403"/>
          <a:ext cx="199832" cy="15605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974</xdr:row>
      <xdr:rowOff>165885</xdr:rowOff>
    </xdr:from>
    <xdr:to>
      <xdr:col>15</xdr:col>
      <xdr:colOff>237291</xdr:colOff>
      <xdr:row>975</xdr:row>
      <xdr:rowOff>151845</xdr:rowOff>
    </xdr:to>
    <xdr:sp macro="" textlink="">
      <xdr:nvSpPr>
        <xdr:cNvPr id="1255" name="二等辺三角形 1254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/>
      </xdr:nvSpPr>
      <xdr:spPr>
        <a:xfrm>
          <a:off x="4119602" y="152625416"/>
          <a:ext cx="199832" cy="15605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970</xdr:row>
      <xdr:rowOff>149831</xdr:rowOff>
    </xdr:from>
    <xdr:to>
      <xdr:col>6</xdr:col>
      <xdr:colOff>140885</xdr:colOff>
      <xdr:row>974</xdr:row>
      <xdr:rowOff>163872</xdr:rowOff>
    </xdr:to>
    <xdr:cxnSp macro="">
      <xdr:nvCxnSpPr>
        <xdr:cNvPr id="1256" name="直線コネクタ 1255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CxnSpPr>
          <a:stCxn id="1254" idx="0"/>
        </xdr:cNvCxnSpPr>
      </xdr:nvCxnSpPr>
      <xdr:spPr>
        <a:xfrm flipV="1">
          <a:off x="1773742" y="151929005"/>
          <a:ext cx="0" cy="694398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965</xdr:row>
      <xdr:rowOff>149832</xdr:rowOff>
    </xdr:from>
    <xdr:to>
      <xdr:col>6</xdr:col>
      <xdr:colOff>139129</xdr:colOff>
      <xdr:row>970</xdr:row>
      <xdr:rowOff>153172</xdr:rowOff>
    </xdr:to>
    <xdr:cxnSp macro="">
      <xdr:nvCxnSpPr>
        <xdr:cNvPr id="1257" name="直線コネクタ 1256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CxnSpPr/>
      </xdr:nvCxnSpPr>
      <xdr:spPr>
        <a:xfrm flipV="1">
          <a:off x="1771986" y="151078560"/>
          <a:ext cx="0" cy="853786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963</xdr:row>
      <xdr:rowOff>58863</xdr:rowOff>
    </xdr:from>
    <xdr:to>
      <xdr:col>6</xdr:col>
      <xdr:colOff>139129</xdr:colOff>
      <xdr:row>965</xdr:row>
      <xdr:rowOff>144480</xdr:rowOff>
    </xdr:to>
    <xdr:cxnSp macro="">
      <xdr:nvCxnSpPr>
        <xdr:cNvPr id="1258" name="直線コネクタ 1257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CxnSpPr/>
      </xdr:nvCxnSpPr>
      <xdr:spPr>
        <a:xfrm flipV="1">
          <a:off x="1771986" y="150647412"/>
          <a:ext cx="0" cy="425796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970</xdr:row>
      <xdr:rowOff>149830</xdr:rowOff>
    </xdr:from>
    <xdr:to>
      <xdr:col>15</xdr:col>
      <xdr:colOff>130184</xdr:colOff>
      <xdr:row>974</xdr:row>
      <xdr:rowOff>163871</xdr:rowOff>
    </xdr:to>
    <xdr:cxnSp macro="">
      <xdr:nvCxnSpPr>
        <xdr:cNvPr id="1259" name="直線コネクタ 1258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CxnSpPr/>
      </xdr:nvCxnSpPr>
      <xdr:spPr>
        <a:xfrm flipV="1">
          <a:off x="4212327" y="151929004"/>
          <a:ext cx="0" cy="694398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965</xdr:row>
      <xdr:rowOff>149831</xdr:rowOff>
    </xdr:from>
    <xdr:to>
      <xdr:col>15</xdr:col>
      <xdr:colOff>128428</xdr:colOff>
      <xdr:row>970</xdr:row>
      <xdr:rowOff>153171</xdr:rowOff>
    </xdr:to>
    <xdr:cxnSp macro="">
      <xdr:nvCxnSpPr>
        <xdr:cNvPr id="1260" name="直線コネクタ 1259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CxnSpPr/>
      </xdr:nvCxnSpPr>
      <xdr:spPr>
        <a:xfrm flipV="1">
          <a:off x="4210571" y="151078559"/>
          <a:ext cx="0" cy="853786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963</xdr:row>
      <xdr:rowOff>58862</xdr:rowOff>
    </xdr:from>
    <xdr:to>
      <xdr:col>15</xdr:col>
      <xdr:colOff>128428</xdr:colOff>
      <xdr:row>965</xdr:row>
      <xdr:rowOff>144479</xdr:rowOff>
    </xdr:to>
    <xdr:cxnSp macro="">
      <xdr:nvCxnSpPr>
        <xdr:cNvPr id="1261" name="直線コネクタ 126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CxnSpPr/>
      </xdr:nvCxnSpPr>
      <xdr:spPr>
        <a:xfrm flipV="1">
          <a:off x="4210571" y="150647411"/>
          <a:ext cx="0" cy="425796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141460</xdr:colOff>
      <xdr:row>972</xdr:row>
      <xdr:rowOff>42438</xdr:rowOff>
    </xdr:from>
    <xdr:to>
      <xdr:col>10</xdr:col>
      <xdr:colOff>245198</xdr:colOff>
      <xdr:row>974</xdr:row>
      <xdr:rowOff>122599</xdr:rowOff>
    </xdr:to>
    <xdr:cxnSp macro="">
      <xdr:nvCxnSpPr>
        <xdr:cNvPr id="1262" name="直線コネクタ 1261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CxnSpPr/>
      </xdr:nvCxnSpPr>
      <xdr:spPr>
        <a:xfrm>
          <a:off x="1774317" y="152161791"/>
          <a:ext cx="1192310" cy="42033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259345</xdr:colOff>
      <xdr:row>972</xdr:row>
      <xdr:rowOff>23577</xdr:rowOff>
    </xdr:from>
    <xdr:to>
      <xdr:col>15</xdr:col>
      <xdr:colOff>113168</xdr:colOff>
      <xdr:row>974</xdr:row>
      <xdr:rowOff>136745</xdr:rowOff>
    </xdr:to>
    <xdr:cxnSp macro="">
      <xdr:nvCxnSpPr>
        <xdr:cNvPr id="1263" name="直線コネクタ 1262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CxnSpPr/>
      </xdr:nvCxnSpPr>
      <xdr:spPr>
        <a:xfrm flipH="1">
          <a:off x="2980774" y="152142930"/>
          <a:ext cx="1214537" cy="45334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264060</xdr:colOff>
      <xdr:row>966</xdr:row>
      <xdr:rowOff>8504</xdr:rowOff>
    </xdr:from>
    <xdr:to>
      <xdr:col>6</xdr:col>
      <xdr:colOff>59532</xdr:colOff>
      <xdr:row>970</xdr:row>
      <xdr:rowOff>150891</xdr:rowOff>
    </xdr:to>
    <xdr:cxnSp macro="">
      <xdr:nvCxnSpPr>
        <xdr:cNvPr id="1264" name="直線コネクタ 1263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CxnSpPr/>
      </xdr:nvCxnSpPr>
      <xdr:spPr>
        <a:xfrm flipH="1">
          <a:off x="1624774" y="151107321"/>
          <a:ext cx="67615" cy="82274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143983</xdr:colOff>
      <xdr:row>974</xdr:row>
      <xdr:rowOff>137979</xdr:rowOff>
    </xdr:from>
    <xdr:to>
      <xdr:col>6</xdr:col>
      <xdr:colOff>115724</xdr:colOff>
      <xdr:row>974</xdr:row>
      <xdr:rowOff>137979</xdr:rowOff>
    </xdr:to>
    <xdr:cxnSp macro="">
      <xdr:nvCxnSpPr>
        <xdr:cNvPr id="1265" name="直線コネクタ 1264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CxnSpPr/>
      </xdr:nvCxnSpPr>
      <xdr:spPr>
        <a:xfrm flipH="1">
          <a:off x="1251541" y="172474026"/>
          <a:ext cx="525520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143983</xdr:colOff>
      <xdr:row>970</xdr:row>
      <xdr:rowOff>141460</xdr:rowOff>
    </xdr:from>
    <xdr:to>
      <xdr:col>5</xdr:col>
      <xdr:colOff>268776</xdr:colOff>
      <xdr:row>974</xdr:row>
      <xdr:rowOff>132906</xdr:rowOff>
    </xdr:to>
    <xdr:cxnSp macro="">
      <xdr:nvCxnSpPr>
        <xdr:cNvPr id="1266" name="直線コネクタ 1265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CxnSpPr/>
      </xdr:nvCxnSpPr>
      <xdr:spPr>
        <a:xfrm flipH="1">
          <a:off x="1251541" y="171790820"/>
          <a:ext cx="401683" cy="67813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193329</xdr:colOff>
      <xdr:row>965</xdr:row>
      <xdr:rowOff>136745</xdr:rowOff>
    </xdr:from>
    <xdr:to>
      <xdr:col>15</xdr:col>
      <xdr:colOff>264059</xdr:colOff>
      <xdr:row>970</xdr:row>
      <xdr:rowOff>141460</xdr:rowOff>
    </xdr:to>
    <xdr:cxnSp macro="">
      <xdr:nvCxnSpPr>
        <xdr:cNvPr id="1267" name="直線コネクタ 1266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CxnSpPr/>
      </xdr:nvCxnSpPr>
      <xdr:spPr>
        <a:xfrm>
          <a:off x="4275472" y="151065473"/>
          <a:ext cx="70730" cy="85516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263787</xdr:colOff>
      <xdr:row>970</xdr:row>
      <xdr:rowOff>136836</xdr:rowOff>
    </xdr:from>
    <xdr:to>
      <xdr:col>17</xdr:col>
      <xdr:colOff>105218</xdr:colOff>
      <xdr:row>974</xdr:row>
      <xdr:rowOff>132906</xdr:rowOff>
    </xdr:to>
    <xdr:cxnSp macro="">
      <xdr:nvCxnSpPr>
        <xdr:cNvPr id="1268" name="直線コネクタ 1267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CxnSpPr/>
      </xdr:nvCxnSpPr>
      <xdr:spPr>
        <a:xfrm>
          <a:off x="4417130" y="171786196"/>
          <a:ext cx="395210" cy="682757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57478</xdr:colOff>
      <xdr:row>963</xdr:row>
      <xdr:rowOff>69795</xdr:rowOff>
    </xdr:from>
    <xdr:to>
      <xdr:col>6</xdr:col>
      <xdr:colOff>135485</xdr:colOff>
      <xdr:row>966</xdr:row>
      <xdr:rowOff>12316</xdr:rowOff>
    </xdr:to>
    <xdr:cxnSp macro="">
      <xdr:nvCxnSpPr>
        <xdr:cNvPr id="1269" name="直線コネクタ 1268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CxnSpPr/>
      </xdr:nvCxnSpPr>
      <xdr:spPr>
        <a:xfrm flipV="1">
          <a:off x="1690335" y="150658344"/>
          <a:ext cx="78007" cy="45278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125329</xdr:colOff>
      <xdr:row>963</xdr:row>
      <xdr:rowOff>65173</xdr:rowOff>
    </xdr:from>
    <xdr:to>
      <xdr:col>15</xdr:col>
      <xdr:colOff>193329</xdr:colOff>
      <xdr:row>965</xdr:row>
      <xdr:rowOff>127314</xdr:rowOff>
    </xdr:to>
    <xdr:cxnSp macro="">
      <xdr:nvCxnSpPr>
        <xdr:cNvPr id="1270" name="直線コネクタ 1269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CxnSpPr/>
      </xdr:nvCxnSpPr>
      <xdr:spPr>
        <a:xfrm flipH="1" flipV="1">
          <a:off x="4207472" y="150653722"/>
          <a:ext cx="68000" cy="40232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997</xdr:row>
      <xdr:rowOff>136071</xdr:rowOff>
    </xdr:from>
    <xdr:to>
      <xdr:col>10</xdr:col>
      <xdr:colOff>265697</xdr:colOff>
      <xdr:row>997</xdr:row>
      <xdr:rowOff>136071</xdr:rowOff>
    </xdr:to>
    <xdr:cxnSp macro="">
      <xdr:nvCxnSpPr>
        <xdr:cNvPr id="1271" name="直線コネクタ 127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CxnSpPr/>
      </xdr:nvCxnSpPr>
      <xdr:spPr>
        <a:xfrm>
          <a:off x="1778648" y="156507656"/>
          <a:ext cx="1208478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997</xdr:row>
      <xdr:rowOff>135356</xdr:rowOff>
    </xdr:from>
    <xdr:to>
      <xdr:col>15</xdr:col>
      <xdr:colOff>128427</xdr:colOff>
      <xdr:row>997</xdr:row>
      <xdr:rowOff>135356</xdr:rowOff>
    </xdr:to>
    <xdr:cxnSp macro="">
      <xdr:nvCxnSpPr>
        <xdr:cNvPr id="1272" name="直線コネクタ 1271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CxnSpPr/>
      </xdr:nvCxnSpPr>
      <xdr:spPr>
        <a:xfrm>
          <a:off x="2987126" y="156506941"/>
          <a:ext cx="1223444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997</xdr:row>
      <xdr:rowOff>163872</xdr:rowOff>
    </xdr:from>
    <xdr:to>
      <xdr:col>6</xdr:col>
      <xdr:colOff>240801</xdr:colOff>
      <xdr:row>998</xdr:row>
      <xdr:rowOff>149832</xdr:rowOff>
    </xdr:to>
    <xdr:sp macro="" textlink="">
      <xdr:nvSpPr>
        <xdr:cNvPr id="1273" name="二等辺三角形 1272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/>
      </xdr:nvSpPr>
      <xdr:spPr>
        <a:xfrm>
          <a:off x="1673826" y="156535457"/>
          <a:ext cx="199832" cy="15604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997</xdr:row>
      <xdr:rowOff>165885</xdr:rowOff>
    </xdr:from>
    <xdr:to>
      <xdr:col>15</xdr:col>
      <xdr:colOff>237291</xdr:colOff>
      <xdr:row>998</xdr:row>
      <xdr:rowOff>151845</xdr:rowOff>
    </xdr:to>
    <xdr:sp macro="" textlink="">
      <xdr:nvSpPr>
        <xdr:cNvPr id="1274" name="二等辺三角形 1273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/>
      </xdr:nvSpPr>
      <xdr:spPr>
        <a:xfrm>
          <a:off x="4119602" y="156537470"/>
          <a:ext cx="199832" cy="156049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993</xdr:row>
      <xdr:rowOff>149831</xdr:rowOff>
    </xdr:from>
    <xdr:to>
      <xdr:col>6</xdr:col>
      <xdr:colOff>140885</xdr:colOff>
      <xdr:row>997</xdr:row>
      <xdr:rowOff>163872</xdr:rowOff>
    </xdr:to>
    <xdr:cxnSp macro="">
      <xdr:nvCxnSpPr>
        <xdr:cNvPr id="1275" name="直線コネクタ 1274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CxnSpPr>
          <a:stCxn id="1273" idx="0"/>
        </xdr:cNvCxnSpPr>
      </xdr:nvCxnSpPr>
      <xdr:spPr>
        <a:xfrm flipV="1">
          <a:off x="1773742" y="155841059"/>
          <a:ext cx="0" cy="694398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988</xdr:row>
      <xdr:rowOff>149832</xdr:rowOff>
    </xdr:from>
    <xdr:to>
      <xdr:col>6</xdr:col>
      <xdr:colOff>139129</xdr:colOff>
      <xdr:row>993</xdr:row>
      <xdr:rowOff>153172</xdr:rowOff>
    </xdr:to>
    <xdr:cxnSp macro="">
      <xdr:nvCxnSpPr>
        <xdr:cNvPr id="1276" name="直線コネクタ 1275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CxnSpPr/>
      </xdr:nvCxnSpPr>
      <xdr:spPr>
        <a:xfrm flipV="1">
          <a:off x="1771986" y="154990613"/>
          <a:ext cx="0" cy="853787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986</xdr:row>
      <xdr:rowOff>58863</xdr:rowOff>
    </xdr:from>
    <xdr:to>
      <xdr:col>6</xdr:col>
      <xdr:colOff>139129</xdr:colOff>
      <xdr:row>988</xdr:row>
      <xdr:rowOff>144480</xdr:rowOff>
    </xdr:to>
    <xdr:cxnSp macro="">
      <xdr:nvCxnSpPr>
        <xdr:cNvPr id="1277" name="直線コネクタ 1276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CxnSpPr/>
      </xdr:nvCxnSpPr>
      <xdr:spPr>
        <a:xfrm flipV="1">
          <a:off x="1771986" y="154559466"/>
          <a:ext cx="0" cy="42579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993</xdr:row>
      <xdr:rowOff>149830</xdr:rowOff>
    </xdr:from>
    <xdr:to>
      <xdr:col>15</xdr:col>
      <xdr:colOff>130184</xdr:colOff>
      <xdr:row>997</xdr:row>
      <xdr:rowOff>163871</xdr:rowOff>
    </xdr:to>
    <xdr:cxnSp macro="">
      <xdr:nvCxnSpPr>
        <xdr:cNvPr id="1278" name="直線コネクタ 1277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CxnSpPr/>
      </xdr:nvCxnSpPr>
      <xdr:spPr>
        <a:xfrm flipV="1">
          <a:off x="4212327" y="155841058"/>
          <a:ext cx="0" cy="694398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988</xdr:row>
      <xdr:rowOff>149831</xdr:rowOff>
    </xdr:from>
    <xdr:to>
      <xdr:col>15</xdr:col>
      <xdr:colOff>128428</xdr:colOff>
      <xdr:row>993</xdr:row>
      <xdr:rowOff>153171</xdr:rowOff>
    </xdr:to>
    <xdr:cxnSp macro="">
      <xdr:nvCxnSpPr>
        <xdr:cNvPr id="1279" name="直線コネクタ 1278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CxnSpPr/>
      </xdr:nvCxnSpPr>
      <xdr:spPr>
        <a:xfrm flipV="1">
          <a:off x="4210571" y="154990612"/>
          <a:ext cx="0" cy="853787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986</xdr:row>
      <xdr:rowOff>58862</xdr:rowOff>
    </xdr:from>
    <xdr:to>
      <xdr:col>15</xdr:col>
      <xdr:colOff>128428</xdr:colOff>
      <xdr:row>988</xdr:row>
      <xdr:rowOff>144479</xdr:rowOff>
    </xdr:to>
    <xdr:cxnSp macro="">
      <xdr:nvCxnSpPr>
        <xdr:cNvPr id="1280" name="直線コネクタ 1279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CxnSpPr/>
      </xdr:nvCxnSpPr>
      <xdr:spPr>
        <a:xfrm flipV="1">
          <a:off x="4210571" y="154559465"/>
          <a:ext cx="0" cy="425795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270710</xdr:colOff>
      <xdr:row>998</xdr:row>
      <xdr:rowOff>70185</xdr:rowOff>
    </xdr:from>
    <xdr:to>
      <xdr:col>15</xdr:col>
      <xdr:colOff>125329</xdr:colOff>
      <xdr:row>1000</xdr:row>
      <xdr:rowOff>135355</xdr:rowOff>
    </xdr:to>
    <xdr:cxnSp macro="">
      <xdr:nvCxnSpPr>
        <xdr:cNvPr id="1281" name="直線コネクタ 128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CxnSpPr/>
      </xdr:nvCxnSpPr>
      <xdr:spPr>
        <a:xfrm>
          <a:off x="2992139" y="156611859"/>
          <a:ext cx="1215333" cy="40534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137375</xdr:colOff>
      <xdr:row>997</xdr:row>
      <xdr:rowOff>165885</xdr:rowOff>
    </xdr:from>
    <xdr:to>
      <xdr:col>15</xdr:col>
      <xdr:colOff>137375</xdr:colOff>
      <xdr:row>1000</xdr:row>
      <xdr:rowOff>150395</xdr:rowOff>
    </xdr:to>
    <xdr:cxnSp macro="">
      <xdr:nvCxnSpPr>
        <xdr:cNvPr id="1282" name="直線コネクタ 1281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CxnSpPr>
          <a:stCxn id="1274" idx="0"/>
        </xdr:cNvCxnSpPr>
      </xdr:nvCxnSpPr>
      <xdr:spPr>
        <a:xfrm>
          <a:off x="4219518" y="156537470"/>
          <a:ext cx="0" cy="49477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140370</xdr:colOff>
      <xdr:row>988</xdr:row>
      <xdr:rowOff>145381</xdr:rowOff>
    </xdr:from>
    <xdr:to>
      <xdr:col>6</xdr:col>
      <xdr:colOff>240632</xdr:colOff>
      <xdr:row>993</xdr:row>
      <xdr:rowOff>135355</xdr:rowOff>
    </xdr:to>
    <xdr:cxnSp macro="">
      <xdr:nvCxnSpPr>
        <xdr:cNvPr id="1283" name="直線コネクタ 1282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CxnSpPr/>
      </xdr:nvCxnSpPr>
      <xdr:spPr>
        <a:xfrm>
          <a:off x="1773227" y="154986162"/>
          <a:ext cx="100262" cy="84042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240632</xdr:colOff>
      <xdr:row>993</xdr:row>
      <xdr:rowOff>135355</xdr:rowOff>
    </xdr:from>
    <xdr:to>
      <xdr:col>7</xdr:col>
      <xdr:colOff>245645</xdr:colOff>
      <xdr:row>997</xdr:row>
      <xdr:rowOff>120316</xdr:rowOff>
    </xdr:to>
    <xdr:cxnSp macro="">
      <xdr:nvCxnSpPr>
        <xdr:cNvPr id="1284" name="直線コネクタ 1283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CxnSpPr/>
      </xdr:nvCxnSpPr>
      <xdr:spPr>
        <a:xfrm>
          <a:off x="1873489" y="155826583"/>
          <a:ext cx="277156" cy="66531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40106</xdr:colOff>
      <xdr:row>988</xdr:row>
      <xdr:rowOff>140368</xdr:rowOff>
    </xdr:from>
    <xdr:to>
      <xdr:col>15</xdr:col>
      <xdr:colOff>130342</xdr:colOff>
      <xdr:row>993</xdr:row>
      <xdr:rowOff>150394</xdr:rowOff>
    </xdr:to>
    <xdr:cxnSp macro="">
      <xdr:nvCxnSpPr>
        <xdr:cNvPr id="1285" name="直線コネクタ 1284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CxnSpPr/>
      </xdr:nvCxnSpPr>
      <xdr:spPr>
        <a:xfrm flipH="1">
          <a:off x="4122249" y="154981149"/>
          <a:ext cx="90236" cy="86047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50131</xdr:colOff>
      <xdr:row>993</xdr:row>
      <xdr:rowOff>155407</xdr:rowOff>
    </xdr:from>
    <xdr:to>
      <xdr:col>15</xdr:col>
      <xdr:colOff>35092</xdr:colOff>
      <xdr:row>997</xdr:row>
      <xdr:rowOff>145382</xdr:rowOff>
    </xdr:to>
    <xdr:cxnSp macro="">
      <xdr:nvCxnSpPr>
        <xdr:cNvPr id="1286" name="直線コネクタ 1285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CxnSpPr/>
      </xdr:nvCxnSpPr>
      <xdr:spPr>
        <a:xfrm flipH="1">
          <a:off x="3860131" y="155846635"/>
          <a:ext cx="257104" cy="67033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145382</xdr:colOff>
      <xdr:row>997</xdr:row>
      <xdr:rowOff>160420</xdr:rowOff>
    </xdr:from>
    <xdr:to>
      <xdr:col>6</xdr:col>
      <xdr:colOff>145382</xdr:colOff>
      <xdr:row>1000</xdr:row>
      <xdr:rowOff>144930</xdr:rowOff>
    </xdr:to>
    <xdr:cxnSp macro="">
      <xdr:nvCxnSpPr>
        <xdr:cNvPr id="1288" name="直線コネクタ 1287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CxnSpPr/>
      </xdr:nvCxnSpPr>
      <xdr:spPr>
        <a:xfrm>
          <a:off x="1778239" y="156532005"/>
          <a:ext cx="0" cy="49477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140370</xdr:colOff>
      <xdr:row>998</xdr:row>
      <xdr:rowOff>70185</xdr:rowOff>
    </xdr:from>
    <xdr:to>
      <xdr:col>10</xdr:col>
      <xdr:colOff>265697</xdr:colOff>
      <xdr:row>1000</xdr:row>
      <xdr:rowOff>140369</xdr:rowOff>
    </xdr:to>
    <xdr:cxnSp macro="">
      <xdr:nvCxnSpPr>
        <xdr:cNvPr id="1289" name="直線コネクタ 1288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CxnSpPr/>
      </xdr:nvCxnSpPr>
      <xdr:spPr>
        <a:xfrm flipH="1">
          <a:off x="1773227" y="156611859"/>
          <a:ext cx="1213899" cy="41036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138444</xdr:colOff>
      <xdr:row>974</xdr:row>
      <xdr:rowOff>138444</xdr:rowOff>
    </xdr:from>
    <xdr:to>
      <xdr:col>17</xdr:col>
      <xdr:colOff>110185</xdr:colOff>
      <xdr:row>974</xdr:row>
      <xdr:rowOff>138444</xdr:rowOff>
    </xdr:to>
    <xdr:cxnSp macro="">
      <xdr:nvCxnSpPr>
        <xdr:cNvPr id="1290" name="直線コネクタ 1289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CxnSpPr/>
      </xdr:nvCxnSpPr>
      <xdr:spPr>
        <a:xfrm flipH="1">
          <a:off x="4291787" y="172474491"/>
          <a:ext cx="525520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1029</xdr:row>
      <xdr:rowOff>136071</xdr:rowOff>
    </xdr:from>
    <xdr:to>
      <xdr:col>10</xdr:col>
      <xdr:colOff>265697</xdr:colOff>
      <xdr:row>1029</xdr:row>
      <xdr:rowOff>136071</xdr:rowOff>
    </xdr:to>
    <xdr:cxnSp macro="">
      <xdr:nvCxnSpPr>
        <xdr:cNvPr id="1291" name="直線コネクタ 129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CxnSpPr/>
      </xdr:nvCxnSpPr>
      <xdr:spPr>
        <a:xfrm>
          <a:off x="1815342" y="162863740"/>
          <a:ext cx="1232939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1029</xdr:row>
      <xdr:rowOff>135356</xdr:rowOff>
    </xdr:from>
    <xdr:to>
      <xdr:col>15</xdr:col>
      <xdr:colOff>128427</xdr:colOff>
      <xdr:row>1029</xdr:row>
      <xdr:rowOff>135356</xdr:rowOff>
    </xdr:to>
    <xdr:cxnSp macro="">
      <xdr:nvCxnSpPr>
        <xdr:cNvPr id="1292" name="直線コネクタ 1291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CxnSpPr/>
      </xdr:nvCxnSpPr>
      <xdr:spPr>
        <a:xfrm>
          <a:off x="3048281" y="162863025"/>
          <a:ext cx="1254022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1029</xdr:row>
      <xdr:rowOff>163872</xdr:rowOff>
    </xdr:from>
    <xdr:to>
      <xdr:col>6</xdr:col>
      <xdr:colOff>240801</xdr:colOff>
      <xdr:row>1030</xdr:row>
      <xdr:rowOff>149832</xdr:rowOff>
    </xdr:to>
    <xdr:sp macro="" textlink="">
      <xdr:nvSpPr>
        <xdr:cNvPr id="1293" name="二等辺三角形 1292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/>
      </xdr:nvSpPr>
      <xdr:spPr>
        <a:xfrm>
          <a:off x="1710520" y="162891541"/>
          <a:ext cx="199832" cy="157195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1029</xdr:row>
      <xdr:rowOff>165885</xdr:rowOff>
    </xdr:from>
    <xdr:to>
      <xdr:col>15</xdr:col>
      <xdr:colOff>237291</xdr:colOff>
      <xdr:row>1030</xdr:row>
      <xdr:rowOff>151845</xdr:rowOff>
    </xdr:to>
    <xdr:sp macro="" textlink="">
      <xdr:nvSpPr>
        <xdr:cNvPr id="1294" name="二等辺三角形 1293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/>
      </xdr:nvSpPr>
      <xdr:spPr>
        <a:xfrm>
          <a:off x="4211335" y="162893554"/>
          <a:ext cx="199832" cy="157195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1025</xdr:row>
      <xdr:rowOff>149831</xdr:rowOff>
    </xdr:from>
    <xdr:to>
      <xdr:col>6</xdr:col>
      <xdr:colOff>140885</xdr:colOff>
      <xdr:row>1029</xdr:row>
      <xdr:rowOff>163872</xdr:rowOff>
    </xdr:to>
    <xdr:cxnSp macro="">
      <xdr:nvCxnSpPr>
        <xdr:cNvPr id="1295" name="直線コネクタ 1294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CxnSpPr>
          <a:stCxn id="1293" idx="0"/>
        </xdr:cNvCxnSpPr>
      </xdr:nvCxnSpPr>
      <xdr:spPr>
        <a:xfrm flipV="1">
          <a:off x="1810436" y="162192556"/>
          <a:ext cx="0" cy="698985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1020</xdr:row>
      <xdr:rowOff>149832</xdr:rowOff>
    </xdr:from>
    <xdr:to>
      <xdr:col>6</xdr:col>
      <xdr:colOff>139129</xdr:colOff>
      <xdr:row>1025</xdr:row>
      <xdr:rowOff>153172</xdr:rowOff>
    </xdr:to>
    <xdr:cxnSp macro="">
      <xdr:nvCxnSpPr>
        <xdr:cNvPr id="1296" name="直線コネクタ 1295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CxnSpPr/>
      </xdr:nvCxnSpPr>
      <xdr:spPr>
        <a:xfrm flipV="1">
          <a:off x="1808680" y="161336377"/>
          <a:ext cx="0" cy="859520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1018</xdr:row>
      <xdr:rowOff>58863</xdr:rowOff>
    </xdr:from>
    <xdr:to>
      <xdr:col>6</xdr:col>
      <xdr:colOff>139129</xdr:colOff>
      <xdr:row>1020</xdr:row>
      <xdr:rowOff>144480</xdr:rowOff>
    </xdr:to>
    <xdr:cxnSp macro="">
      <xdr:nvCxnSpPr>
        <xdr:cNvPr id="1297" name="直線コネクタ 1296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CxnSpPr/>
      </xdr:nvCxnSpPr>
      <xdr:spPr>
        <a:xfrm flipV="1">
          <a:off x="1808680" y="160902936"/>
          <a:ext cx="0" cy="428089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1025</xdr:row>
      <xdr:rowOff>149830</xdr:rowOff>
    </xdr:from>
    <xdr:to>
      <xdr:col>15</xdr:col>
      <xdr:colOff>130184</xdr:colOff>
      <xdr:row>1029</xdr:row>
      <xdr:rowOff>163871</xdr:rowOff>
    </xdr:to>
    <xdr:cxnSp macro="">
      <xdr:nvCxnSpPr>
        <xdr:cNvPr id="1298" name="直線コネクタ 1297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CxnSpPr/>
      </xdr:nvCxnSpPr>
      <xdr:spPr>
        <a:xfrm flipV="1">
          <a:off x="4304060" y="162192555"/>
          <a:ext cx="0" cy="698985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1020</xdr:row>
      <xdr:rowOff>149831</xdr:rowOff>
    </xdr:from>
    <xdr:to>
      <xdr:col>15</xdr:col>
      <xdr:colOff>128428</xdr:colOff>
      <xdr:row>1025</xdr:row>
      <xdr:rowOff>153171</xdr:rowOff>
    </xdr:to>
    <xdr:cxnSp macro="">
      <xdr:nvCxnSpPr>
        <xdr:cNvPr id="1299" name="直線コネクタ 1298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CxnSpPr/>
      </xdr:nvCxnSpPr>
      <xdr:spPr>
        <a:xfrm flipV="1">
          <a:off x="4302304" y="161336376"/>
          <a:ext cx="0" cy="859520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1018</xdr:row>
      <xdr:rowOff>58862</xdr:rowOff>
    </xdr:from>
    <xdr:to>
      <xdr:col>15</xdr:col>
      <xdr:colOff>128428</xdr:colOff>
      <xdr:row>1020</xdr:row>
      <xdr:rowOff>144479</xdr:rowOff>
    </xdr:to>
    <xdr:cxnSp macro="">
      <xdr:nvCxnSpPr>
        <xdr:cNvPr id="1300" name="直線コネクタ 1299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CxnSpPr/>
      </xdr:nvCxnSpPr>
      <xdr:spPr>
        <a:xfrm flipV="1">
          <a:off x="4302304" y="160902935"/>
          <a:ext cx="0" cy="428089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140885</xdr:colOff>
      <xdr:row>1030</xdr:row>
      <xdr:rowOff>149832</xdr:rowOff>
    </xdr:from>
    <xdr:to>
      <xdr:col>11</xdr:col>
      <xdr:colOff>20123</xdr:colOff>
      <xdr:row>1032</xdr:row>
      <xdr:rowOff>114031</xdr:rowOff>
    </xdr:to>
    <xdr:cxnSp macro="">
      <xdr:nvCxnSpPr>
        <xdr:cNvPr id="1301" name="直線コネクタ 13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CxnSpPr>
          <a:stCxn id="1293" idx="3"/>
        </xdr:cNvCxnSpPr>
      </xdr:nvCxnSpPr>
      <xdr:spPr>
        <a:xfrm>
          <a:off x="1790991" y="184592737"/>
          <a:ext cx="1254326" cy="31300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20123</xdr:colOff>
      <xdr:row>1030</xdr:row>
      <xdr:rowOff>151845</xdr:rowOff>
    </xdr:from>
    <xdr:to>
      <xdr:col>15</xdr:col>
      <xdr:colOff>137375</xdr:colOff>
      <xdr:row>1032</xdr:row>
      <xdr:rowOff>114031</xdr:rowOff>
    </xdr:to>
    <xdr:cxnSp macro="">
      <xdr:nvCxnSpPr>
        <xdr:cNvPr id="1302" name="直線コネクタ 1301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CxnSpPr>
          <a:stCxn id="1294" idx="3"/>
        </xdr:cNvCxnSpPr>
      </xdr:nvCxnSpPr>
      <xdr:spPr>
        <a:xfrm flipH="1">
          <a:off x="3045317" y="184594750"/>
          <a:ext cx="1217322" cy="310989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65484</xdr:colOff>
      <xdr:row>1020</xdr:row>
      <xdr:rowOff>148828</xdr:rowOff>
    </xdr:from>
    <xdr:to>
      <xdr:col>6</xdr:col>
      <xdr:colOff>130968</xdr:colOff>
      <xdr:row>1025</xdr:row>
      <xdr:rowOff>154782</xdr:rowOff>
    </xdr:to>
    <xdr:cxnSp macro="">
      <xdr:nvCxnSpPr>
        <xdr:cNvPr id="1303" name="直線コネクタ 1302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CxnSpPr/>
      </xdr:nvCxnSpPr>
      <xdr:spPr>
        <a:xfrm flipH="1">
          <a:off x="1735035" y="161335373"/>
          <a:ext cx="65484" cy="86213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261937</xdr:colOff>
      <xdr:row>1029</xdr:row>
      <xdr:rowOff>137979</xdr:rowOff>
    </xdr:from>
    <xdr:to>
      <xdr:col>6</xdr:col>
      <xdr:colOff>115725</xdr:colOff>
      <xdr:row>1029</xdr:row>
      <xdr:rowOff>137979</xdr:rowOff>
    </xdr:to>
    <xdr:cxnSp macro="">
      <xdr:nvCxnSpPr>
        <xdr:cNvPr id="1304" name="直線コネクタ 1303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CxnSpPr/>
      </xdr:nvCxnSpPr>
      <xdr:spPr>
        <a:xfrm flipH="1">
          <a:off x="1653229" y="162865648"/>
          <a:ext cx="132047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261937</xdr:colOff>
      <xdr:row>1025</xdr:row>
      <xdr:rowOff>154782</xdr:rowOff>
    </xdr:from>
    <xdr:to>
      <xdr:col>6</xdr:col>
      <xdr:colOff>65484</xdr:colOff>
      <xdr:row>1029</xdr:row>
      <xdr:rowOff>136922</xdr:rowOff>
    </xdr:to>
    <xdr:cxnSp macro="">
      <xdr:nvCxnSpPr>
        <xdr:cNvPr id="1305" name="直線コネクタ 1304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CxnSpPr/>
      </xdr:nvCxnSpPr>
      <xdr:spPr>
        <a:xfrm flipH="1">
          <a:off x="1653229" y="162197507"/>
          <a:ext cx="81806" cy="66708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1020</xdr:row>
      <xdr:rowOff>148828</xdr:rowOff>
    </xdr:from>
    <xdr:to>
      <xdr:col>15</xdr:col>
      <xdr:colOff>214313</xdr:colOff>
      <xdr:row>1025</xdr:row>
      <xdr:rowOff>154782</xdr:rowOff>
    </xdr:to>
    <xdr:cxnSp macro="">
      <xdr:nvCxnSpPr>
        <xdr:cNvPr id="1306" name="直線コネクタ 1305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CxnSpPr/>
      </xdr:nvCxnSpPr>
      <xdr:spPr>
        <a:xfrm>
          <a:off x="4316751" y="161335373"/>
          <a:ext cx="71438" cy="86213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214313</xdr:colOff>
      <xdr:row>1025</xdr:row>
      <xdr:rowOff>154782</xdr:rowOff>
    </xdr:from>
    <xdr:to>
      <xdr:col>16</xdr:col>
      <xdr:colOff>17859</xdr:colOff>
      <xdr:row>1029</xdr:row>
      <xdr:rowOff>136922</xdr:rowOff>
    </xdr:to>
    <xdr:cxnSp macro="">
      <xdr:nvCxnSpPr>
        <xdr:cNvPr id="1307" name="直線コネクタ 1306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CxnSpPr/>
      </xdr:nvCxnSpPr>
      <xdr:spPr>
        <a:xfrm>
          <a:off x="4388189" y="162197507"/>
          <a:ext cx="81805" cy="66708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145791</xdr:colOff>
      <xdr:row>1052</xdr:row>
      <xdr:rowOff>136071</xdr:rowOff>
    </xdr:from>
    <xdr:to>
      <xdr:col>10</xdr:col>
      <xdr:colOff>265697</xdr:colOff>
      <xdr:row>1052</xdr:row>
      <xdr:rowOff>136071</xdr:rowOff>
    </xdr:to>
    <xdr:cxnSp macro="">
      <xdr:nvCxnSpPr>
        <xdr:cNvPr id="1308" name="直線コネクタ 1307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CxnSpPr/>
      </xdr:nvCxnSpPr>
      <xdr:spPr>
        <a:xfrm>
          <a:off x="1815342" y="166802167"/>
          <a:ext cx="1232939" cy="0"/>
        </a:xfrm>
        <a:prstGeom prst="line">
          <a:avLst/>
        </a:prstGeom>
        <a:ln w="31750"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265697</xdr:colOff>
      <xdr:row>1052</xdr:row>
      <xdr:rowOff>135356</xdr:rowOff>
    </xdr:from>
    <xdr:to>
      <xdr:col>15</xdr:col>
      <xdr:colOff>128427</xdr:colOff>
      <xdr:row>1052</xdr:row>
      <xdr:rowOff>135356</xdr:rowOff>
    </xdr:to>
    <xdr:cxnSp macro="">
      <xdr:nvCxnSpPr>
        <xdr:cNvPr id="1309" name="直線コネクタ 1308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CxnSpPr/>
      </xdr:nvCxnSpPr>
      <xdr:spPr>
        <a:xfrm>
          <a:off x="3048281" y="166801452"/>
          <a:ext cx="1254022" cy="0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40969</xdr:colOff>
      <xdr:row>1052</xdr:row>
      <xdr:rowOff>163872</xdr:rowOff>
    </xdr:from>
    <xdr:to>
      <xdr:col>6</xdr:col>
      <xdr:colOff>240801</xdr:colOff>
      <xdr:row>1053</xdr:row>
      <xdr:rowOff>149832</xdr:rowOff>
    </xdr:to>
    <xdr:sp macro="" textlink="">
      <xdr:nvSpPr>
        <xdr:cNvPr id="1310" name="二等辺三角形 1309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/>
      </xdr:nvSpPr>
      <xdr:spPr>
        <a:xfrm>
          <a:off x="1710520" y="166829968"/>
          <a:ext cx="199832" cy="157195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37459</xdr:colOff>
      <xdr:row>1052</xdr:row>
      <xdr:rowOff>165885</xdr:rowOff>
    </xdr:from>
    <xdr:to>
      <xdr:col>15</xdr:col>
      <xdr:colOff>237291</xdr:colOff>
      <xdr:row>1053</xdr:row>
      <xdr:rowOff>151845</xdr:rowOff>
    </xdr:to>
    <xdr:sp macro="" textlink="">
      <xdr:nvSpPr>
        <xdr:cNvPr id="1311" name="二等辺三角形 131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/>
      </xdr:nvSpPr>
      <xdr:spPr>
        <a:xfrm>
          <a:off x="4211335" y="166831981"/>
          <a:ext cx="199832" cy="157195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140885</xdr:colOff>
      <xdr:row>1048</xdr:row>
      <xdr:rowOff>149831</xdr:rowOff>
    </xdr:from>
    <xdr:to>
      <xdr:col>6</xdr:col>
      <xdr:colOff>140885</xdr:colOff>
      <xdr:row>1052</xdr:row>
      <xdr:rowOff>163872</xdr:rowOff>
    </xdr:to>
    <xdr:cxnSp macro="">
      <xdr:nvCxnSpPr>
        <xdr:cNvPr id="1312" name="直線コネクタ 1311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CxnSpPr>
          <a:stCxn id="1310" idx="0"/>
        </xdr:cNvCxnSpPr>
      </xdr:nvCxnSpPr>
      <xdr:spPr>
        <a:xfrm flipV="1">
          <a:off x="1810436" y="166130983"/>
          <a:ext cx="0" cy="698985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1043</xdr:row>
      <xdr:rowOff>149832</xdr:rowOff>
    </xdr:from>
    <xdr:to>
      <xdr:col>6</xdr:col>
      <xdr:colOff>139129</xdr:colOff>
      <xdr:row>1048</xdr:row>
      <xdr:rowOff>153172</xdr:rowOff>
    </xdr:to>
    <xdr:cxnSp macro="">
      <xdr:nvCxnSpPr>
        <xdr:cNvPr id="1313" name="直線コネクタ 1312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CxnSpPr/>
      </xdr:nvCxnSpPr>
      <xdr:spPr>
        <a:xfrm flipV="1">
          <a:off x="1808680" y="165274804"/>
          <a:ext cx="0" cy="859520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139129</xdr:colOff>
      <xdr:row>1041</xdr:row>
      <xdr:rowOff>58863</xdr:rowOff>
    </xdr:from>
    <xdr:to>
      <xdr:col>6</xdr:col>
      <xdr:colOff>139129</xdr:colOff>
      <xdr:row>1043</xdr:row>
      <xdr:rowOff>144480</xdr:rowOff>
    </xdr:to>
    <xdr:cxnSp macro="">
      <xdr:nvCxnSpPr>
        <xdr:cNvPr id="1314" name="直線コネクタ 1313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CxnSpPr/>
      </xdr:nvCxnSpPr>
      <xdr:spPr>
        <a:xfrm flipV="1">
          <a:off x="1808680" y="164841363"/>
          <a:ext cx="0" cy="428089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130184</xdr:colOff>
      <xdr:row>1048</xdr:row>
      <xdr:rowOff>149830</xdr:rowOff>
    </xdr:from>
    <xdr:to>
      <xdr:col>15</xdr:col>
      <xdr:colOff>130184</xdr:colOff>
      <xdr:row>1052</xdr:row>
      <xdr:rowOff>163871</xdr:rowOff>
    </xdr:to>
    <xdr:cxnSp macro="">
      <xdr:nvCxnSpPr>
        <xdr:cNvPr id="1315" name="直線コネクタ 1314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CxnSpPr/>
      </xdr:nvCxnSpPr>
      <xdr:spPr>
        <a:xfrm flipV="1">
          <a:off x="4304060" y="166130982"/>
          <a:ext cx="0" cy="698985"/>
        </a:xfrm>
        <a:prstGeom prst="line">
          <a:avLst/>
        </a:prstGeom>
        <a:ln w="31750">
          <a:solidFill>
            <a:schemeClr val="tx1"/>
          </a:solidFill>
          <a:headEnd type="none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1043</xdr:row>
      <xdr:rowOff>149831</xdr:rowOff>
    </xdr:from>
    <xdr:to>
      <xdr:col>15</xdr:col>
      <xdr:colOff>128428</xdr:colOff>
      <xdr:row>1048</xdr:row>
      <xdr:rowOff>153171</xdr:rowOff>
    </xdr:to>
    <xdr:cxnSp macro="">
      <xdr:nvCxnSpPr>
        <xdr:cNvPr id="1316" name="直線コネクタ 1315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CxnSpPr/>
      </xdr:nvCxnSpPr>
      <xdr:spPr>
        <a:xfrm flipV="1">
          <a:off x="4302304" y="165274803"/>
          <a:ext cx="0" cy="859520"/>
        </a:xfrm>
        <a:prstGeom prst="line">
          <a:avLst/>
        </a:prstGeom>
        <a:ln w="31750">
          <a:solidFill>
            <a:schemeClr val="tx1"/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128428</xdr:colOff>
      <xdr:row>1041</xdr:row>
      <xdr:rowOff>58862</xdr:rowOff>
    </xdr:from>
    <xdr:to>
      <xdr:col>15</xdr:col>
      <xdr:colOff>128428</xdr:colOff>
      <xdr:row>1043</xdr:row>
      <xdr:rowOff>144479</xdr:rowOff>
    </xdr:to>
    <xdr:cxnSp macro="">
      <xdr:nvCxnSpPr>
        <xdr:cNvPr id="1317" name="直線コネクタ 1316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CxnSpPr/>
      </xdr:nvCxnSpPr>
      <xdr:spPr>
        <a:xfrm flipV="1">
          <a:off x="4302304" y="164841362"/>
          <a:ext cx="0" cy="428089"/>
        </a:xfrm>
        <a:prstGeom prst="line">
          <a:avLst/>
        </a:prstGeom>
        <a:ln w="317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140370</xdr:colOff>
      <xdr:row>1043</xdr:row>
      <xdr:rowOff>145381</xdr:rowOff>
    </xdr:from>
    <xdr:to>
      <xdr:col>6</xdr:col>
      <xdr:colOff>240632</xdr:colOff>
      <xdr:row>1048</xdr:row>
      <xdr:rowOff>135355</xdr:rowOff>
    </xdr:to>
    <xdr:cxnSp macro="">
      <xdr:nvCxnSpPr>
        <xdr:cNvPr id="1318" name="直線コネクタ 1317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CxnSpPr/>
      </xdr:nvCxnSpPr>
      <xdr:spPr>
        <a:xfrm>
          <a:off x="1809921" y="165270353"/>
          <a:ext cx="100262" cy="84615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239864</xdr:colOff>
      <xdr:row>1048</xdr:row>
      <xdr:rowOff>121670</xdr:rowOff>
    </xdr:from>
    <xdr:to>
      <xdr:col>7</xdr:col>
      <xdr:colOff>41672</xdr:colOff>
      <xdr:row>1052</xdr:row>
      <xdr:rowOff>130969</xdr:rowOff>
    </xdr:to>
    <xdr:cxnSp macro="">
      <xdr:nvCxnSpPr>
        <xdr:cNvPr id="1319" name="直線コネクタ 1318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CxnSpPr/>
      </xdr:nvCxnSpPr>
      <xdr:spPr>
        <a:xfrm>
          <a:off x="1909415" y="166102822"/>
          <a:ext cx="80066" cy="69424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40106</xdr:colOff>
      <xdr:row>1043</xdr:row>
      <xdr:rowOff>140368</xdr:rowOff>
    </xdr:from>
    <xdr:to>
      <xdr:col>15</xdr:col>
      <xdr:colOff>130342</xdr:colOff>
      <xdr:row>1048</xdr:row>
      <xdr:rowOff>150394</xdr:rowOff>
    </xdr:to>
    <xdr:cxnSp macro="">
      <xdr:nvCxnSpPr>
        <xdr:cNvPr id="1320" name="直線コネクタ 1319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CxnSpPr/>
      </xdr:nvCxnSpPr>
      <xdr:spPr>
        <a:xfrm flipH="1">
          <a:off x="4213982" y="165265340"/>
          <a:ext cx="90236" cy="86620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239863</xdr:colOff>
      <xdr:row>1048</xdr:row>
      <xdr:rowOff>146004</xdr:rowOff>
    </xdr:from>
    <xdr:to>
      <xdr:col>15</xdr:col>
      <xdr:colOff>41715</xdr:colOff>
      <xdr:row>1052</xdr:row>
      <xdr:rowOff>139051</xdr:rowOff>
    </xdr:to>
    <xdr:cxnSp macro="">
      <xdr:nvCxnSpPr>
        <xdr:cNvPr id="1321" name="直線コネクタ 132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CxnSpPr/>
      </xdr:nvCxnSpPr>
      <xdr:spPr>
        <a:xfrm flipH="1">
          <a:off x="4135481" y="166127156"/>
          <a:ext cx="80110" cy="677991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157115</xdr:colOff>
      <xdr:row>1029</xdr:row>
      <xdr:rowOff>139488</xdr:rowOff>
    </xdr:from>
    <xdr:to>
      <xdr:col>16</xdr:col>
      <xdr:colOff>29766</xdr:colOff>
      <xdr:row>1029</xdr:row>
      <xdr:rowOff>139488</xdr:rowOff>
    </xdr:to>
    <xdr:cxnSp macro="">
      <xdr:nvCxnSpPr>
        <xdr:cNvPr id="1322" name="直線コネクタ 1321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CxnSpPr/>
      </xdr:nvCxnSpPr>
      <xdr:spPr>
        <a:xfrm flipH="1">
          <a:off x="4330991" y="162867157"/>
          <a:ext cx="150910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</xdr:col>
      <xdr:colOff>79376</xdr:colOff>
      <xdr:row>1107</xdr:row>
      <xdr:rowOff>102055</xdr:rowOff>
    </xdr:from>
    <xdr:to>
      <xdr:col>21</xdr:col>
      <xdr:colOff>129722</xdr:colOff>
      <xdr:row>1120</xdr:row>
      <xdr:rowOff>81643</xdr:rowOff>
    </xdr:to>
    <xdr:pic>
      <xdr:nvPicPr>
        <xdr:cNvPr id="1323" name="Picture 2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72947" y="193357501"/>
          <a:ext cx="2771775" cy="21907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Y1118"/>
  <sheetViews>
    <sheetView showGridLines="0" tabSelected="1" topLeftCell="A413" zoomScale="124" zoomScaleNormal="124" workbookViewId="0">
      <selection activeCell="Y429" sqref="Y429:AI1108"/>
    </sheetView>
  </sheetViews>
  <sheetFormatPr defaultColWidth="3.625" defaultRowHeight="13.5" customHeight="1" x14ac:dyDescent="0.4"/>
  <cols>
    <col min="1" max="16384" width="3.625" style="1"/>
  </cols>
  <sheetData>
    <row r="1" spans="1:37" ht="13.5" customHeight="1" x14ac:dyDescent="0.4">
      <c r="A1" s="5" t="s">
        <v>7</v>
      </c>
    </row>
    <row r="3" spans="1:37" ht="13.5" customHeight="1" x14ac:dyDescent="0.4">
      <c r="A3" s="59" t="s">
        <v>4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>
        <v>19</v>
      </c>
      <c r="M3" s="59"/>
      <c r="P3" s="2"/>
    </row>
    <row r="4" spans="1:37" ht="13.5" customHeight="1" x14ac:dyDescent="0.4">
      <c r="A4" s="59" t="s">
        <v>5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>
        <v>9</v>
      </c>
      <c r="M4" s="59"/>
      <c r="O4" s="7" t="s">
        <v>0</v>
      </c>
    </row>
    <row r="5" spans="1:37" ht="13.5" customHeight="1" x14ac:dyDescent="0.4">
      <c r="A5" s="59" t="s">
        <v>6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>
        <v>24.5</v>
      </c>
      <c r="M5" s="59"/>
      <c r="O5" s="3"/>
      <c r="P5" s="3"/>
      <c r="Q5" s="88" t="s">
        <v>8</v>
      </c>
      <c r="R5" s="88" t="s">
        <v>1</v>
      </c>
    </row>
    <row r="6" spans="1:37" ht="13.5" customHeight="1" x14ac:dyDescent="0.4">
      <c r="A6" s="59" t="s">
        <v>9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>
        <v>1.5</v>
      </c>
      <c r="M6" s="59"/>
      <c r="Q6" s="89"/>
      <c r="R6" s="89"/>
    </row>
    <row r="7" spans="1:37" ht="13.5" customHeight="1" x14ac:dyDescent="0.4">
      <c r="A7" s="59" t="s">
        <v>10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>
        <v>0.5</v>
      </c>
      <c r="M7" s="59"/>
      <c r="Q7" s="89"/>
      <c r="R7" s="89"/>
      <c r="U7" s="6" t="s">
        <v>2</v>
      </c>
    </row>
    <row r="8" spans="1:37" ht="13.5" customHeight="1" x14ac:dyDescent="0.4">
      <c r="A8" s="59" t="s">
        <v>11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>
        <v>1.5</v>
      </c>
      <c r="M8" s="59"/>
      <c r="Q8" s="89"/>
      <c r="R8" s="89"/>
    </row>
    <row r="9" spans="1:37" ht="13.5" customHeight="1" x14ac:dyDescent="0.4">
      <c r="A9" s="59" t="s">
        <v>12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>
        <v>1.2</v>
      </c>
      <c r="M9" s="59"/>
      <c r="Q9" s="89"/>
    </row>
    <row r="10" spans="1:37" ht="13.5" customHeight="1" x14ac:dyDescent="0.4">
      <c r="Q10" s="4"/>
      <c r="T10" s="7" t="s">
        <v>3</v>
      </c>
    </row>
    <row r="11" spans="1:37" ht="13.5" customHeight="1" x14ac:dyDescent="0.4">
      <c r="A11" s="5" t="s">
        <v>13</v>
      </c>
    </row>
    <row r="13" spans="1:37" ht="13.5" customHeight="1" x14ac:dyDescent="0.4">
      <c r="A13" s="5" t="s">
        <v>18</v>
      </c>
    </row>
    <row r="15" spans="1:37" ht="13.5" customHeight="1" x14ac:dyDescent="0.4">
      <c r="B15" s="1" t="s">
        <v>515</v>
      </c>
    </row>
    <row r="16" spans="1:37" ht="13.5" customHeight="1" x14ac:dyDescent="0.4">
      <c r="AK16" s="5"/>
    </row>
    <row r="17" spans="1:51" ht="16.5" x14ac:dyDescent="0.4">
      <c r="B17" s="49" t="s">
        <v>15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1" t="s">
        <v>14</v>
      </c>
      <c r="N17" s="48">
        <v>0.7</v>
      </c>
      <c r="O17" s="48"/>
    </row>
    <row r="18" spans="1:51" ht="18.75" customHeight="1" x14ac:dyDescent="0.4">
      <c r="B18" s="49" t="s">
        <v>16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1" t="s">
        <v>14</v>
      </c>
      <c r="N18" s="48">
        <v>0.8</v>
      </c>
      <c r="O18" s="48"/>
      <c r="AK18" s="5"/>
    </row>
    <row r="19" spans="1:51" ht="18.75" customHeight="1" x14ac:dyDescent="0.4">
      <c r="B19" s="49" t="s">
        <v>17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1" t="s">
        <v>14</v>
      </c>
      <c r="N19" s="48">
        <v>0.7</v>
      </c>
      <c r="O19" s="48"/>
    </row>
    <row r="21" spans="1:51" ht="13.5" customHeight="1" x14ac:dyDescent="0.4">
      <c r="A21" s="5" t="s">
        <v>51</v>
      </c>
    </row>
    <row r="22" spans="1:51" ht="13.5" customHeight="1" x14ac:dyDescent="0.4"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X22" s="48"/>
      <c r="AY22" s="48"/>
    </row>
    <row r="23" spans="1:51" ht="13.5" customHeight="1" x14ac:dyDescent="0.4">
      <c r="B23" s="1" t="s">
        <v>19</v>
      </c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X23" s="48"/>
      <c r="AY23" s="48"/>
    </row>
    <row r="24" spans="1:51" ht="13.5" customHeight="1" x14ac:dyDescent="0.4"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X24" s="48"/>
      <c r="AY24" s="48"/>
    </row>
    <row r="25" spans="1:51" ht="13.5" customHeight="1" x14ac:dyDescent="0.4">
      <c r="B25" s="49" t="s">
        <v>20</v>
      </c>
      <c r="C25" s="49"/>
      <c r="D25" s="49" t="s">
        <v>21</v>
      </c>
      <c r="E25" s="49"/>
      <c r="F25" s="87" t="s">
        <v>193</v>
      </c>
      <c r="G25" s="87"/>
    </row>
    <row r="26" spans="1:51" ht="13.5" customHeight="1" x14ac:dyDescent="0.4">
      <c r="B26" s="49"/>
      <c r="C26" s="49"/>
      <c r="D26" s="49"/>
      <c r="E26" s="49"/>
      <c r="F26" s="48" t="s">
        <v>194</v>
      </c>
      <c r="G26" s="48"/>
    </row>
    <row r="28" spans="1:51" ht="16.5" x14ac:dyDescent="0.4">
      <c r="D28" s="49" t="s">
        <v>195</v>
      </c>
      <c r="E28" s="49"/>
      <c r="F28" s="1" t="s">
        <v>22</v>
      </c>
    </row>
    <row r="29" spans="1:51" ht="16.5" x14ac:dyDescent="0.4">
      <c r="D29" s="49" t="s">
        <v>196</v>
      </c>
      <c r="E29" s="49"/>
      <c r="F29" s="1" t="s">
        <v>23</v>
      </c>
    </row>
    <row r="30" spans="1:51" ht="16.5" x14ac:dyDescent="0.4">
      <c r="D30" s="49" t="s">
        <v>197</v>
      </c>
      <c r="E30" s="49"/>
      <c r="F30" s="1" t="s">
        <v>24</v>
      </c>
    </row>
    <row r="31" spans="1:51" ht="16.5" x14ac:dyDescent="0.4">
      <c r="F31" s="1" t="s">
        <v>198</v>
      </c>
    </row>
    <row r="32" spans="1:51" ht="16.5" x14ac:dyDescent="0.4">
      <c r="F32" s="1" t="s">
        <v>199</v>
      </c>
    </row>
    <row r="33" spans="3:22" ht="16.5" x14ac:dyDescent="0.4">
      <c r="F33" s="1" t="s">
        <v>200</v>
      </c>
    </row>
    <row r="34" spans="3:22" ht="16.5" x14ac:dyDescent="0.4">
      <c r="F34" s="1" t="s">
        <v>201</v>
      </c>
    </row>
    <row r="35" spans="3:22" ht="13.5" customHeight="1" x14ac:dyDescent="0.4">
      <c r="E35" s="7" t="s">
        <v>25</v>
      </c>
      <c r="F35" s="1" t="s">
        <v>26</v>
      </c>
    </row>
    <row r="36" spans="3:22" ht="13.5" customHeight="1" x14ac:dyDescent="0.4">
      <c r="F36" s="1" t="s">
        <v>27</v>
      </c>
    </row>
    <row r="37" spans="3:22" ht="13.5" customHeight="1" x14ac:dyDescent="0.4">
      <c r="F37" s="1" t="s">
        <v>28</v>
      </c>
    </row>
    <row r="38" spans="3:22" ht="13.5" customHeight="1" x14ac:dyDescent="0.4">
      <c r="F38" s="1" t="s">
        <v>29</v>
      </c>
    </row>
    <row r="40" spans="3:22" ht="13.5" customHeight="1" x14ac:dyDescent="0.4">
      <c r="C40" s="72" t="s">
        <v>30</v>
      </c>
      <c r="D40" s="72"/>
      <c r="E40" s="72"/>
      <c r="F40" s="72" t="s">
        <v>32</v>
      </c>
      <c r="G40" s="72"/>
      <c r="H40" s="72"/>
      <c r="I40" s="84" t="s">
        <v>33</v>
      </c>
      <c r="J40" s="84"/>
      <c r="K40" s="84"/>
      <c r="L40" s="84" t="s">
        <v>34</v>
      </c>
      <c r="M40" s="84"/>
      <c r="N40" s="84"/>
      <c r="O40" s="84" t="s">
        <v>202</v>
      </c>
      <c r="P40" s="84"/>
      <c r="Q40" s="84"/>
      <c r="R40" s="84"/>
      <c r="S40" s="84"/>
      <c r="T40" s="84" t="s">
        <v>203</v>
      </c>
      <c r="U40" s="84"/>
      <c r="V40" s="84"/>
    </row>
    <row r="41" spans="3:22" ht="13.5" customHeight="1" x14ac:dyDescent="0.4">
      <c r="C41" s="72"/>
      <c r="D41" s="72"/>
      <c r="E41" s="72"/>
      <c r="F41" s="72"/>
      <c r="G41" s="72"/>
      <c r="H41" s="72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</row>
    <row r="42" spans="3:22" ht="13.5" customHeight="1" x14ac:dyDescent="0.4">
      <c r="C42" s="59">
        <v>1</v>
      </c>
      <c r="D42" s="59"/>
      <c r="E42" s="59"/>
      <c r="F42" s="59" t="s">
        <v>35</v>
      </c>
      <c r="G42" s="59"/>
      <c r="H42" s="59"/>
      <c r="I42" s="60">
        <v>1.3</v>
      </c>
      <c r="J42" s="60"/>
      <c r="K42" s="60"/>
      <c r="L42" s="59">
        <v>2</v>
      </c>
      <c r="M42" s="59"/>
      <c r="N42" s="59"/>
      <c r="O42" s="85">
        <f>IF(L42="","",ROUND(IF(L42=0,50,IF(F42="粘性土",100*L42^(1/3),80*L42^(1/3))),3))</f>
        <v>125.992</v>
      </c>
      <c r="P42" s="85"/>
      <c r="Q42" s="85"/>
      <c r="R42" s="85"/>
      <c r="S42" s="85"/>
      <c r="T42" s="85">
        <f>IF(O42="","",ROUND(I42/O42,3))</f>
        <v>0.01</v>
      </c>
      <c r="U42" s="85"/>
      <c r="V42" s="85"/>
    </row>
    <row r="43" spans="3:22" ht="13.5" customHeight="1" x14ac:dyDescent="0.4">
      <c r="C43" s="59">
        <v>2</v>
      </c>
      <c r="D43" s="59"/>
      <c r="E43" s="59"/>
      <c r="F43" s="59" t="s">
        <v>35</v>
      </c>
      <c r="G43" s="59"/>
      <c r="H43" s="59"/>
      <c r="I43" s="60">
        <v>2.1</v>
      </c>
      <c r="J43" s="60"/>
      <c r="K43" s="60"/>
      <c r="L43" s="59">
        <v>4</v>
      </c>
      <c r="M43" s="59"/>
      <c r="N43" s="59"/>
      <c r="O43" s="85">
        <f t="shared" ref="O43:O51" si="0">IF(L43="","",ROUND(IF(L43=0,50,IF(F43="粘性土",100*L43^(1/3),80*L43^(1/3))),3))</f>
        <v>158.74</v>
      </c>
      <c r="P43" s="85"/>
      <c r="Q43" s="85"/>
      <c r="R43" s="85"/>
      <c r="S43" s="85"/>
      <c r="T43" s="85">
        <f t="shared" ref="T43:T51" si="1">IF(O43="","",ROUND(I43/O43,3))</f>
        <v>1.2999999999999999E-2</v>
      </c>
      <c r="U43" s="85"/>
      <c r="V43" s="85"/>
    </row>
    <row r="44" spans="3:22" ht="13.5" customHeight="1" x14ac:dyDescent="0.4">
      <c r="C44" s="59">
        <v>3</v>
      </c>
      <c r="D44" s="59"/>
      <c r="E44" s="59"/>
      <c r="F44" s="59" t="s">
        <v>36</v>
      </c>
      <c r="G44" s="59"/>
      <c r="H44" s="59"/>
      <c r="I44" s="60">
        <v>3</v>
      </c>
      <c r="J44" s="60"/>
      <c r="K44" s="60"/>
      <c r="L44" s="59">
        <v>4</v>
      </c>
      <c r="M44" s="59"/>
      <c r="N44" s="59"/>
      <c r="O44" s="85">
        <f t="shared" si="0"/>
        <v>126.992</v>
      </c>
      <c r="P44" s="85"/>
      <c r="Q44" s="85"/>
      <c r="R44" s="85"/>
      <c r="S44" s="85"/>
      <c r="T44" s="85">
        <f t="shared" si="1"/>
        <v>2.4E-2</v>
      </c>
      <c r="U44" s="85"/>
      <c r="V44" s="85"/>
    </row>
    <row r="45" spans="3:22" ht="13.5" customHeight="1" x14ac:dyDescent="0.4">
      <c r="C45" s="59">
        <v>4</v>
      </c>
      <c r="D45" s="59"/>
      <c r="E45" s="59"/>
      <c r="F45" s="59" t="s">
        <v>36</v>
      </c>
      <c r="G45" s="59"/>
      <c r="H45" s="59"/>
      <c r="I45" s="60">
        <v>2.1</v>
      </c>
      <c r="J45" s="60"/>
      <c r="K45" s="60"/>
      <c r="L45" s="59">
        <v>5</v>
      </c>
      <c r="M45" s="59"/>
      <c r="N45" s="59"/>
      <c r="O45" s="85">
        <f t="shared" si="0"/>
        <v>136.798</v>
      </c>
      <c r="P45" s="85"/>
      <c r="Q45" s="85"/>
      <c r="R45" s="85"/>
      <c r="S45" s="85"/>
      <c r="T45" s="85">
        <f t="shared" si="1"/>
        <v>1.4999999999999999E-2</v>
      </c>
      <c r="U45" s="85"/>
      <c r="V45" s="85"/>
    </row>
    <row r="46" spans="3:22" ht="13.5" customHeight="1" x14ac:dyDescent="0.4">
      <c r="C46" s="59">
        <v>5</v>
      </c>
      <c r="D46" s="59"/>
      <c r="E46" s="59"/>
      <c r="F46" s="59" t="s">
        <v>36</v>
      </c>
      <c r="G46" s="59"/>
      <c r="H46" s="59"/>
      <c r="I46" s="60">
        <v>1.5</v>
      </c>
      <c r="J46" s="60"/>
      <c r="K46" s="60"/>
      <c r="L46" s="59">
        <v>5</v>
      </c>
      <c r="M46" s="59"/>
      <c r="N46" s="59"/>
      <c r="O46" s="85">
        <f t="shared" si="0"/>
        <v>136.798</v>
      </c>
      <c r="P46" s="85"/>
      <c r="Q46" s="85"/>
      <c r="R46" s="85"/>
      <c r="S46" s="85"/>
      <c r="T46" s="85">
        <f t="shared" si="1"/>
        <v>1.0999999999999999E-2</v>
      </c>
      <c r="U46" s="85"/>
      <c r="V46" s="85"/>
    </row>
    <row r="47" spans="3:22" ht="13.5" customHeight="1" x14ac:dyDescent="0.4">
      <c r="C47" s="59">
        <v>6</v>
      </c>
      <c r="D47" s="59"/>
      <c r="E47" s="59"/>
      <c r="F47" s="59" t="s">
        <v>35</v>
      </c>
      <c r="G47" s="59"/>
      <c r="H47" s="59"/>
      <c r="I47" s="60">
        <v>4</v>
      </c>
      <c r="J47" s="60"/>
      <c r="K47" s="60"/>
      <c r="L47" s="59">
        <v>1</v>
      </c>
      <c r="M47" s="59"/>
      <c r="N47" s="59"/>
      <c r="O47" s="85">
        <f t="shared" si="0"/>
        <v>100</v>
      </c>
      <c r="P47" s="85"/>
      <c r="Q47" s="85"/>
      <c r="R47" s="85"/>
      <c r="S47" s="85"/>
      <c r="T47" s="85">
        <f t="shared" si="1"/>
        <v>0.04</v>
      </c>
      <c r="U47" s="85"/>
      <c r="V47" s="85"/>
    </row>
    <row r="48" spans="3:22" ht="13.5" customHeight="1" x14ac:dyDescent="0.4">
      <c r="C48" s="59">
        <v>7</v>
      </c>
      <c r="D48" s="59"/>
      <c r="E48" s="59"/>
      <c r="F48" s="59" t="s">
        <v>36</v>
      </c>
      <c r="G48" s="59"/>
      <c r="H48" s="59"/>
      <c r="I48" s="60">
        <v>6</v>
      </c>
      <c r="J48" s="60"/>
      <c r="K48" s="60"/>
      <c r="L48" s="59">
        <v>3</v>
      </c>
      <c r="M48" s="59"/>
      <c r="N48" s="59"/>
      <c r="O48" s="85">
        <f t="shared" si="0"/>
        <v>115.38</v>
      </c>
      <c r="P48" s="85"/>
      <c r="Q48" s="85"/>
      <c r="R48" s="85"/>
      <c r="S48" s="85"/>
      <c r="T48" s="85">
        <f t="shared" si="1"/>
        <v>5.1999999999999998E-2</v>
      </c>
      <c r="U48" s="85"/>
      <c r="V48" s="85"/>
    </row>
    <row r="49" spans="2:22" ht="13.5" customHeight="1" x14ac:dyDescent="0.4">
      <c r="C49" s="59">
        <v>8</v>
      </c>
      <c r="D49" s="59"/>
      <c r="E49" s="59"/>
      <c r="F49" s="59" t="s">
        <v>36</v>
      </c>
      <c r="G49" s="59"/>
      <c r="H49" s="59"/>
      <c r="I49" s="60">
        <v>5</v>
      </c>
      <c r="J49" s="60"/>
      <c r="K49" s="60"/>
      <c r="L49" s="59">
        <v>2</v>
      </c>
      <c r="M49" s="59"/>
      <c r="N49" s="59"/>
      <c r="O49" s="85">
        <f t="shared" si="0"/>
        <v>100.794</v>
      </c>
      <c r="P49" s="85"/>
      <c r="Q49" s="85"/>
      <c r="R49" s="85"/>
      <c r="S49" s="85"/>
      <c r="T49" s="85">
        <f t="shared" si="1"/>
        <v>0.05</v>
      </c>
      <c r="U49" s="85"/>
      <c r="V49" s="85"/>
    </row>
    <row r="50" spans="2:22" ht="13.5" customHeight="1" x14ac:dyDescent="0.4">
      <c r="C50" s="59">
        <v>9</v>
      </c>
      <c r="D50" s="59"/>
      <c r="E50" s="59"/>
      <c r="F50" s="59" t="s">
        <v>37</v>
      </c>
      <c r="G50" s="59"/>
      <c r="H50" s="59"/>
      <c r="I50" s="60"/>
      <c r="J50" s="60"/>
      <c r="K50" s="60"/>
      <c r="L50" s="59"/>
      <c r="M50" s="59"/>
      <c r="N50" s="59"/>
      <c r="O50" s="59" t="str">
        <f t="shared" si="0"/>
        <v/>
      </c>
      <c r="P50" s="59"/>
      <c r="Q50" s="59"/>
      <c r="R50" s="59"/>
      <c r="S50" s="59"/>
      <c r="T50" s="85" t="str">
        <f t="shared" si="1"/>
        <v/>
      </c>
      <c r="U50" s="85"/>
      <c r="V50" s="85"/>
    </row>
    <row r="51" spans="2:22" ht="13.5" customHeight="1" x14ac:dyDescent="0.4"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 t="str">
        <f t="shared" si="0"/>
        <v/>
      </c>
      <c r="P51" s="59"/>
      <c r="Q51" s="59"/>
      <c r="R51" s="59"/>
      <c r="S51" s="59"/>
      <c r="T51" s="85" t="str">
        <f t="shared" si="1"/>
        <v/>
      </c>
      <c r="U51" s="85"/>
      <c r="V51" s="85"/>
    </row>
    <row r="52" spans="2:22" ht="13.5" customHeight="1" x14ac:dyDescent="0.4">
      <c r="C52" s="59" t="s">
        <v>31</v>
      </c>
      <c r="D52" s="59"/>
      <c r="E52" s="59"/>
      <c r="F52" s="59"/>
      <c r="G52" s="59"/>
      <c r="H52" s="59"/>
      <c r="I52" s="60">
        <f>SUM(I42:K51)</f>
        <v>25</v>
      </c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60">
        <f>SUM(T42:V51)</f>
        <v>0.21499999999999997</v>
      </c>
      <c r="U52" s="59"/>
      <c r="V52" s="59"/>
    </row>
    <row r="53" spans="2:22" ht="16.5" x14ac:dyDescent="0.4">
      <c r="B53" s="1" t="s">
        <v>204</v>
      </c>
    </row>
    <row r="55" spans="2:22" ht="16.5" x14ac:dyDescent="0.4">
      <c r="B55" s="49" t="s">
        <v>20</v>
      </c>
      <c r="C55" s="49"/>
      <c r="D55" s="49" t="s">
        <v>21</v>
      </c>
      <c r="E55" s="49"/>
      <c r="F55" s="87" t="s">
        <v>193</v>
      </c>
      <c r="G55" s="87"/>
      <c r="H55" s="48" t="s">
        <v>38</v>
      </c>
      <c r="I55" s="48">
        <v>4</v>
      </c>
      <c r="J55" s="48" t="s">
        <v>39</v>
      </c>
      <c r="K55" s="86">
        <f>T52</f>
        <v>0.21499999999999997</v>
      </c>
      <c r="L55" s="48"/>
      <c r="M55" s="48" t="s">
        <v>38</v>
      </c>
      <c r="N55" s="48">
        <f>T52*I55</f>
        <v>0.85999999999999988</v>
      </c>
      <c r="O55" s="48"/>
      <c r="P55" s="48"/>
    </row>
    <row r="56" spans="2:22" ht="16.5" x14ac:dyDescent="0.4">
      <c r="B56" s="49"/>
      <c r="C56" s="49"/>
      <c r="D56" s="49"/>
      <c r="E56" s="49"/>
      <c r="F56" s="48" t="s">
        <v>194</v>
      </c>
      <c r="G56" s="48"/>
      <c r="H56" s="48"/>
      <c r="I56" s="48"/>
      <c r="J56" s="48"/>
      <c r="K56" s="48"/>
      <c r="L56" s="48"/>
      <c r="M56" s="48"/>
      <c r="N56" s="48"/>
      <c r="O56" s="48"/>
      <c r="P56" s="48"/>
    </row>
    <row r="58" spans="2:22" ht="13.5" customHeight="1" x14ac:dyDescent="0.4">
      <c r="B58" s="1" t="s">
        <v>40</v>
      </c>
    </row>
    <row r="59" spans="2:22" ht="13.5" customHeight="1" x14ac:dyDescent="0.4">
      <c r="C59" s="72" t="s">
        <v>41</v>
      </c>
      <c r="D59" s="72"/>
      <c r="E59" s="72"/>
      <c r="F59" s="72"/>
      <c r="G59" s="72" t="s">
        <v>205</v>
      </c>
      <c r="H59" s="72"/>
      <c r="I59" s="72"/>
      <c r="J59" s="72"/>
      <c r="K59" s="72"/>
      <c r="L59" s="72"/>
    </row>
    <row r="60" spans="2:22" ht="16.5" x14ac:dyDescent="0.4">
      <c r="C60" s="59" t="s">
        <v>42</v>
      </c>
      <c r="D60" s="59"/>
      <c r="E60" s="59"/>
      <c r="F60" s="59"/>
      <c r="G60" s="81"/>
      <c r="H60" s="82"/>
      <c r="I60" s="66" t="s">
        <v>206</v>
      </c>
      <c r="J60" s="66"/>
      <c r="K60" s="79" t="s">
        <v>47</v>
      </c>
      <c r="L60" s="80"/>
    </row>
    <row r="61" spans="2:22" ht="16.5" x14ac:dyDescent="0.4">
      <c r="C61" s="59" t="s">
        <v>43</v>
      </c>
      <c r="D61" s="59"/>
      <c r="E61" s="59"/>
      <c r="F61" s="59"/>
      <c r="G61" s="81" t="s">
        <v>45</v>
      </c>
      <c r="H61" s="82"/>
      <c r="I61" s="66" t="s">
        <v>207</v>
      </c>
      <c r="J61" s="66"/>
      <c r="K61" s="79" t="s">
        <v>48</v>
      </c>
      <c r="L61" s="80"/>
    </row>
    <row r="62" spans="2:22" x14ac:dyDescent="0.4">
      <c r="C62" s="59" t="s">
        <v>44</v>
      </c>
      <c r="D62" s="59"/>
      <c r="E62" s="59"/>
      <c r="F62" s="59"/>
      <c r="G62" s="81" t="s">
        <v>46</v>
      </c>
      <c r="H62" s="82"/>
      <c r="I62" s="83" t="s">
        <v>207</v>
      </c>
      <c r="J62" s="83"/>
      <c r="K62" s="79"/>
      <c r="L62" s="80"/>
    </row>
    <row r="64" spans="2:22" ht="13.5" customHeight="1" x14ac:dyDescent="0.4">
      <c r="B64" s="1" t="s">
        <v>49</v>
      </c>
      <c r="I64" s="48" t="str">
        <f>IF(N55&lt;0.2,"Ⅰ種",IF(N55&lt;0.6,"Ⅱ種","Ⅲ種"))</f>
        <v>Ⅲ種</v>
      </c>
      <c r="J64" s="48"/>
      <c r="K64" s="1" t="s">
        <v>50</v>
      </c>
    </row>
    <row r="66" spans="1:12" ht="13.5" customHeight="1" x14ac:dyDescent="0.4">
      <c r="A66" s="5" t="s">
        <v>52</v>
      </c>
    </row>
    <row r="68" spans="1:12" ht="16.5" x14ac:dyDescent="0.4">
      <c r="B68" s="1" t="s">
        <v>208</v>
      </c>
    </row>
    <row r="69" spans="1:12" ht="16.5" x14ac:dyDescent="0.4">
      <c r="B69" s="49" t="s">
        <v>53</v>
      </c>
      <c r="C69" s="49"/>
      <c r="D69" s="49"/>
      <c r="E69" s="49"/>
      <c r="F69" s="49"/>
      <c r="G69" s="49"/>
      <c r="H69" s="49"/>
      <c r="I69" s="48" t="s">
        <v>56</v>
      </c>
      <c r="J69" s="48"/>
      <c r="K69" s="48"/>
      <c r="L69" s="1" t="s">
        <v>209</v>
      </c>
    </row>
    <row r="70" spans="1:12" ht="16.5" x14ac:dyDescent="0.4">
      <c r="I70" s="48" t="s">
        <v>57</v>
      </c>
      <c r="J70" s="48"/>
      <c r="K70" s="48"/>
      <c r="L70" s="1" t="s">
        <v>210</v>
      </c>
    </row>
    <row r="71" spans="1:12" ht="16.5" x14ac:dyDescent="0.4">
      <c r="I71" s="48" t="s">
        <v>58</v>
      </c>
      <c r="J71" s="48"/>
      <c r="K71" s="48"/>
      <c r="L71" s="1" t="s">
        <v>211</v>
      </c>
    </row>
    <row r="72" spans="1:12" ht="16.5" x14ac:dyDescent="0.4">
      <c r="B72" s="49" t="s">
        <v>54</v>
      </c>
      <c r="C72" s="49"/>
      <c r="D72" s="49"/>
      <c r="E72" s="49"/>
      <c r="F72" s="49"/>
      <c r="G72" s="49"/>
      <c r="H72" s="49"/>
      <c r="I72" s="48" t="s">
        <v>56</v>
      </c>
      <c r="J72" s="48"/>
      <c r="K72" s="48"/>
      <c r="L72" s="1" t="s">
        <v>212</v>
      </c>
    </row>
    <row r="73" spans="1:12" ht="16.5" x14ac:dyDescent="0.4">
      <c r="I73" s="48" t="s">
        <v>57</v>
      </c>
      <c r="J73" s="48"/>
      <c r="K73" s="48"/>
      <c r="L73" s="1" t="s">
        <v>213</v>
      </c>
    </row>
    <row r="74" spans="1:12" ht="16.5" x14ac:dyDescent="0.4">
      <c r="I74" s="48" t="s">
        <v>58</v>
      </c>
      <c r="J74" s="48"/>
      <c r="K74" s="48"/>
      <c r="L74" s="1" t="s">
        <v>214</v>
      </c>
    </row>
    <row r="75" spans="1:12" ht="16.5" x14ac:dyDescent="0.4">
      <c r="B75" s="49" t="s">
        <v>55</v>
      </c>
      <c r="C75" s="49"/>
      <c r="D75" s="49"/>
      <c r="E75" s="49"/>
      <c r="F75" s="49"/>
      <c r="G75" s="49"/>
      <c r="H75" s="49"/>
      <c r="I75" s="48" t="s">
        <v>56</v>
      </c>
      <c r="J75" s="48"/>
      <c r="K75" s="48"/>
      <c r="L75" s="1" t="s">
        <v>215</v>
      </c>
    </row>
    <row r="76" spans="1:12" ht="16.5" x14ac:dyDescent="0.4">
      <c r="I76" s="48" t="s">
        <v>57</v>
      </c>
      <c r="J76" s="48"/>
      <c r="K76" s="48"/>
      <c r="L76" s="1" t="s">
        <v>216</v>
      </c>
    </row>
    <row r="77" spans="1:12" ht="16.5" x14ac:dyDescent="0.4">
      <c r="I77" s="48" t="s">
        <v>58</v>
      </c>
      <c r="J77" s="48"/>
      <c r="K77" s="48"/>
      <c r="L77" s="1" t="s">
        <v>217</v>
      </c>
    </row>
    <row r="78" spans="1:12" x14ac:dyDescent="0.4">
      <c r="I78" s="6"/>
      <c r="J78" s="6"/>
      <c r="K78" s="6"/>
    </row>
    <row r="79" spans="1:12" ht="13.5" customHeight="1" x14ac:dyDescent="0.4">
      <c r="B79" s="1" t="s">
        <v>59</v>
      </c>
    </row>
    <row r="81" spans="1:20" ht="16.5" x14ac:dyDescent="0.4">
      <c r="B81" s="49" t="s">
        <v>53</v>
      </c>
      <c r="C81" s="49"/>
      <c r="D81" s="49"/>
      <c r="E81" s="49"/>
      <c r="F81" s="49"/>
      <c r="G81" s="49"/>
      <c r="H81" s="49"/>
      <c r="I81" s="49" t="s">
        <v>218</v>
      </c>
      <c r="J81" s="49"/>
      <c r="K81" s="48">
        <f>ROUND(0.24*0.7,2)</f>
        <v>0.17</v>
      </c>
      <c r="L81" s="48"/>
    </row>
    <row r="82" spans="1:20" ht="18.75" customHeight="1" x14ac:dyDescent="0.4">
      <c r="B82" s="49" t="s">
        <v>54</v>
      </c>
      <c r="C82" s="49"/>
      <c r="D82" s="49"/>
      <c r="E82" s="49"/>
      <c r="F82" s="49"/>
      <c r="G82" s="49"/>
      <c r="H82" s="49"/>
      <c r="I82" s="49" t="s">
        <v>219</v>
      </c>
      <c r="J82" s="49"/>
      <c r="K82" s="48">
        <f>ROUND(0.4*0.8,2)</f>
        <v>0.32</v>
      </c>
      <c r="L82" s="48"/>
    </row>
    <row r="83" spans="1:20" ht="16.5" x14ac:dyDescent="0.4">
      <c r="B83" s="49" t="s">
        <v>55</v>
      </c>
      <c r="C83" s="49"/>
      <c r="D83" s="49"/>
      <c r="E83" s="49"/>
      <c r="F83" s="49"/>
      <c r="G83" s="49"/>
      <c r="H83" s="49"/>
      <c r="I83" s="49" t="s">
        <v>220</v>
      </c>
      <c r="J83" s="49"/>
      <c r="K83" s="48">
        <f>ROUND(0.6*0.7,2)</f>
        <v>0.42</v>
      </c>
      <c r="L83" s="48"/>
    </row>
    <row r="85" spans="1:20" ht="13.5" customHeight="1" x14ac:dyDescent="0.4">
      <c r="A85" s="5" t="s">
        <v>60</v>
      </c>
    </row>
    <row r="87" spans="1:20" ht="13.5" customHeight="1" x14ac:dyDescent="0.4">
      <c r="B87" s="1" t="s">
        <v>61</v>
      </c>
      <c r="S87" s="1" t="s">
        <v>62</v>
      </c>
    </row>
    <row r="88" spans="1:20" ht="13.5" customHeight="1" x14ac:dyDescent="0.4">
      <c r="B88" s="74" t="s">
        <v>63</v>
      </c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59" t="s">
        <v>64</v>
      </c>
      <c r="P88" s="59"/>
      <c r="Q88" s="59"/>
      <c r="R88" s="59" t="s">
        <v>65</v>
      </c>
      <c r="S88" s="59"/>
      <c r="T88" s="59"/>
    </row>
    <row r="89" spans="1:20" ht="16.5" x14ac:dyDescent="0.4">
      <c r="B89" s="74" t="s">
        <v>66</v>
      </c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59" t="s">
        <v>221</v>
      </c>
      <c r="N89" s="59"/>
      <c r="O89" s="59">
        <v>24</v>
      </c>
      <c r="P89" s="59"/>
      <c r="Q89" s="59"/>
      <c r="R89" s="59"/>
      <c r="S89" s="59"/>
      <c r="T89" s="59"/>
    </row>
    <row r="90" spans="1:20" ht="16.5" x14ac:dyDescent="0.4">
      <c r="B90" s="74" t="s">
        <v>67</v>
      </c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59" t="s">
        <v>222</v>
      </c>
      <c r="N90" s="59"/>
      <c r="O90" s="59">
        <v>25000</v>
      </c>
      <c r="P90" s="59"/>
      <c r="Q90" s="59"/>
      <c r="R90" s="59"/>
      <c r="S90" s="59"/>
      <c r="T90" s="59"/>
    </row>
    <row r="91" spans="1:20" ht="16.5" x14ac:dyDescent="0.4">
      <c r="B91" s="78" t="s">
        <v>68</v>
      </c>
      <c r="C91" s="79"/>
      <c r="D91" s="79"/>
      <c r="E91" s="79"/>
      <c r="F91" s="79"/>
      <c r="G91" s="79"/>
      <c r="H91" s="79"/>
      <c r="I91" s="79"/>
      <c r="J91" s="79"/>
      <c r="K91" s="79"/>
      <c r="L91" s="80"/>
      <c r="M91" s="59" t="s">
        <v>223</v>
      </c>
      <c r="N91" s="59"/>
      <c r="O91" s="59">
        <v>8</v>
      </c>
      <c r="P91" s="59"/>
      <c r="Q91" s="59"/>
      <c r="R91" s="59">
        <v>12</v>
      </c>
      <c r="S91" s="59"/>
      <c r="T91" s="59"/>
    </row>
    <row r="92" spans="1:20" x14ac:dyDescent="0.4">
      <c r="B92" s="74" t="s">
        <v>69</v>
      </c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59" t="s">
        <v>224</v>
      </c>
      <c r="N92" s="59"/>
      <c r="O92" s="59">
        <v>0.45</v>
      </c>
      <c r="P92" s="59"/>
      <c r="Q92" s="59"/>
      <c r="R92" s="59">
        <v>0.67</v>
      </c>
      <c r="S92" s="59"/>
      <c r="T92" s="59"/>
    </row>
    <row r="93" spans="1:20" ht="16.5" x14ac:dyDescent="0.4">
      <c r="B93" s="78" t="s">
        <v>70</v>
      </c>
      <c r="C93" s="79"/>
      <c r="D93" s="79"/>
      <c r="E93" s="79"/>
      <c r="F93" s="79"/>
      <c r="G93" s="79"/>
      <c r="H93" s="79"/>
      <c r="I93" s="79"/>
      <c r="J93" s="79"/>
      <c r="K93" s="79"/>
      <c r="L93" s="80"/>
      <c r="M93" s="59" t="s">
        <v>225</v>
      </c>
      <c r="N93" s="59"/>
      <c r="O93" s="59">
        <v>1.6</v>
      </c>
      <c r="P93" s="59"/>
      <c r="Q93" s="59"/>
      <c r="R93" s="59">
        <v>2.4</v>
      </c>
      <c r="S93" s="59"/>
      <c r="T93" s="59"/>
    </row>
    <row r="94" spans="1:20" ht="16.5" x14ac:dyDescent="0.4">
      <c r="B94" s="74" t="s">
        <v>71</v>
      </c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59" t="s">
        <v>226</v>
      </c>
      <c r="N94" s="59"/>
      <c r="O94" s="59">
        <f>O89</f>
        <v>24</v>
      </c>
      <c r="P94" s="59"/>
      <c r="Q94" s="59"/>
      <c r="R94" s="59"/>
      <c r="S94" s="59"/>
      <c r="T94" s="59"/>
    </row>
    <row r="96" spans="1:20" ht="13.5" customHeight="1" x14ac:dyDescent="0.4">
      <c r="B96" s="1" t="s">
        <v>72</v>
      </c>
      <c r="S96" s="1" t="s">
        <v>62</v>
      </c>
    </row>
    <row r="97" spans="2:20" ht="13.5" customHeight="1" x14ac:dyDescent="0.4">
      <c r="B97" s="74" t="s">
        <v>63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59" t="s">
        <v>64</v>
      </c>
      <c r="P97" s="59"/>
      <c r="Q97" s="59"/>
      <c r="R97" s="59" t="s">
        <v>65</v>
      </c>
      <c r="S97" s="59"/>
      <c r="T97" s="59"/>
    </row>
    <row r="98" spans="2:20" ht="13.5" customHeight="1" x14ac:dyDescent="0.4">
      <c r="B98" s="78" t="s">
        <v>73</v>
      </c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80"/>
      <c r="O98" s="59" t="s">
        <v>77</v>
      </c>
      <c r="P98" s="59"/>
      <c r="Q98" s="59"/>
      <c r="R98" s="59"/>
      <c r="S98" s="59"/>
      <c r="T98" s="59"/>
    </row>
    <row r="99" spans="2:20" ht="16.5" x14ac:dyDescent="0.4">
      <c r="B99" s="74" t="s">
        <v>74</v>
      </c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59" t="s">
        <v>227</v>
      </c>
      <c r="N99" s="59"/>
      <c r="O99" s="59">
        <v>200</v>
      </c>
      <c r="P99" s="59"/>
      <c r="Q99" s="59"/>
      <c r="R99" s="59">
        <v>300</v>
      </c>
      <c r="S99" s="59"/>
      <c r="T99" s="59"/>
    </row>
    <row r="100" spans="2:20" ht="16.5" x14ac:dyDescent="0.4">
      <c r="B100" s="74" t="s">
        <v>75</v>
      </c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59" t="s">
        <v>228</v>
      </c>
      <c r="N100" s="59"/>
      <c r="O100" s="59">
        <f>O99</f>
        <v>200</v>
      </c>
      <c r="P100" s="59"/>
      <c r="Q100" s="59"/>
      <c r="R100" s="59">
        <f>R99</f>
        <v>300</v>
      </c>
      <c r="S100" s="59"/>
      <c r="T100" s="59"/>
    </row>
    <row r="101" spans="2:20" ht="16.5" x14ac:dyDescent="0.4">
      <c r="B101" s="74" t="s">
        <v>76</v>
      </c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59" t="s">
        <v>229</v>
      </c>
      <c r="N101" s="59"/>
      <c r="O101" s="65">
        <v>345</v>
      </c>
      <c r="P101" s="66"/>
      <c r="Q101" s="66"/>
      <c r="R101" s="66"/>
      <c r="S101" s="66"/>
      <c r="T101" s="67"/>
    </row>
    <row r="103" spans="2:20" ht="13.5" customHeight="1" x14ac:dyDescent="0.4">
      <c r="B103" s="1" t="s">
        <v>78</v>
      </c>
    </row>
    <row r="104" spans="2:20" ht="16.5" x14ac:dyDescent="0.4">
      <c r="B104" s="59" t="s">
        <v>79</v>
      </c>
      <c r="C104" s="59"/>
      <c r="D104" s="59"/>
      <c r="E104" s="59" t="s">
        <v>88</v>
      </c>
      <c r="F104" s="59"/>
      <c r="G104" s="59"/>
      <c r="H104" s="59"/>
      <c r="I104" s="59"/>
      <c r="J104" s="59"/>
      <c r="K104" s="75">
        <v>1</v>
      </c>
      <c r="L104" s="75"/>
      <c r="M104" s="75"/>
      <c r="N104" s="75"/>
      <c r="P104" s="1" t="s">
        <v>167</v>
      </c>
    </row>
    <row r="105" spans="2:20" ht="16.5" x14ac:dyDescent="0.4">
      <c r="B105" s="59"/>
      <c r="C105" s="59"/>
      <c r="D105" s="59"/>
      <c r="E105" s="59" t="s">
        <v>89</v>
      </c>
      <c r="F105" s="59"/>
      <c r="G105" s="59"/>
      <c r="H105" s="59"/>
      <c r="I105" s="59"/>
      <c r="J105" s="59"/>
      <c r="K105" s="75">
        <v>1</v>
      </c>
      <c r="L105" s="75"/>
      <c r="M105" s="75"/>
      <c r="N105" s="75"/>
      <c r="P105" s="1" t="s">
        <v>168</v>
      </c>
    </row>
    <row r="106" spans="2:20" ht="13.5" customHeight="1" x14ac:dyDescent="0.4">
      <c r="B106" s="76" t="s">
        <v>92</v>
      </c>
      <c r="C106" s="76"/>
      <c r="D106" s="76"/>
      <c r="E106" s="59" t="s">
        <v>80</v>
      </c>
      <c r="F106" s="59"/>
      <c r="G106" s="59"/>
      <c r="H106" s="59"/>
      <c r="I106" s="59"/>
      <c r="J106" s="59"/>
      <c r="K106" s="75">
        <v>1</v>
      </c>
      <c r="L106" s="75"/>
      <c r="M106" s="75"/>
      <c r="N106" s="75"/>
    </row>
    <row r="107" spans="2:20" ht="13.5" customHeight="1" x14ac:dyDescent="0.4">
      <c r="B107" s="76"/>
      <c r="C107" s="76"/>
      <c r="D107" s="76"/>
      <c r="E107" s="59" t="s">
        <v>81</v>
      </c>
      <c r="F107" s="59"/>
      <c r="G107" s="59"/>
      <c r="H107" s="77" t="s">
        <v>61</v>
      </c>
      <c r="I107" s="77"/>
      <c r="J107" s="77"/>
      <c r="K107" s="75">
        <v>1</v>
      </c>
      <c r="L107" s="75"/>
      <c r="M107" s="75"/>
      <c r="N107" s="75"/>
    </row>
    <row r="108" spans="2:20" ht="13.5" customHeight="1" x14ac:dyDescent="0.4">
      <c r="B108" s="76"/>
      <c r="C108" s="76"/>
      <c r="D108" s="76"/>
      <c r="E108" s="59"/>
      <c r="F108" s="59"/>
      <c r="G108" s="59"/>
      <c r="H108" s="59" t="s">
        <v>72</v>
      </c>
      <c r="I108" s="59"/>
      <c r="J108" s="59"/>
      <c r="K108" s="75">
        <v>1</v>
      </c>
      <c r="L108" s="75"/>
      <c r="M108" s="75"/>
      <c r="N108" s="75"/>
    </row>
    <row r="109" spans="2:20" ht="13.5" customHeight="1" x14ac:dyDescent="0.4">
      <c r="B109" s="76" t="s">
        <v>93</v>
      </c>
      <c r="C109" s="76"/>
      <c r="D109" s="76"/>
      <c r="E109" s="74" t="s">
        <v>82</v>
      </c>
      <c r="F109" s="74"/>
      <c r="G109" s="74"/>
      <c r="H109" s="74"/>
      <c r="I109" s="74"/>
      <c r="J109" s="74"/>
      <c r="K109" s="75">
        <v>1</v>
      </c>
      <c r="L109" s="75"/>
      <c r="M109" s="75"/>
      <c r="N109" s="75"/>
    </row>
    <row r="110" spans="2:20" ht="13.5" customHeight="1" x14ac:dyDescent="0.4">
      <c r="B110" s="76"/>
      <c r="C110" s="76"/>
      <c r="D110" s="76"/>
      <c r="E110" s="74" t="s">
        <v>83</v>
      </c>
      <c r="F110" s="74"/>
      <c r="G110" s="74"/>
      <c r="H110" s="74"/>
      <c r="I110" s="74"/>
      <c r="J110" s="74"/>
      <c r="K110" s="75">
        <v>1</v>
      </c>
      <c r="L110" s="75"/>
      <c r="M110" s="75"/>
      <c r="N110" s="75"/>
    </row>
    <row r="111" spans="2:20" ht="13.5" customHeight="1" x14ac:dyDescent="0.4">
      <c r="B111" s="76"/>
      <c r="C111" s="76"/>
      <c r="D111" s="76"/>
      <c r="E111" s="74" t="s">
        <v>84</v>
      </c>
      <c r="F111" s="74"/>
      <c r="G111" s="74"/>
      <c r="H111" s="74"/>
      <c r="I111" s="74"/>
      <c r="J111" s="74"/>
      <c r="K111" s="75">
        <v>1</v>
      </c>
      <c r="L111" s="75"/>
      <c r="M111" s="75"/>
      <c r="N111" s="75"/>
    </row>
    <row r="112" spans="2:20" ht="13.5" customHeight="1" x14ac:dyDescent="0.4">
      <c r="B112" s="76"/>
      <c r="C112" s="76"/>
      <c r="D112" s="76"/>
      <c r="E112" s="74" t="s">
        <v>85</v>
      </c>
      <c r="F112" s="74"/>
      <c r="G112" s="74"/>
      <c r="H112" s="74"/>
      <c r="I112" s="74"/>
      <c r="J112" s="74"/>
      <c r="K112" s="75">
        <v>1</v>
      </c>
      <c r="L112" s="75"/>
      <c r="M112" s="75"/>
      <c r="N112" s="75"/>
    </row>
    <row r="113" spans="1:14" ht="13.5" customHeight="1" x14ac:dyDescent="0.4">
      <c r="B113" s="76"/>
      <c r="C113" s="76"/>
      <c r="D113" s="76"/>
      <c r="E113" s="74" t="s">
        <v>86</v>
      </c>
      <c r="F113" s="74"/>
      <c r="G113" s="74"/>
      <c r="H113" s="74"/>
      <c r="I113" s="74"/>
      <c r="J113" s="74"/>
      <c r="K113" s="75">
        <v>1</v>
      </c>
      <c r="L113" s="75"/>
      <c r="M113" s="75"/>
      <c r="N113" s="75"/>
    </row>
    <row r="114" spans="1:14" ht="13.5" customHeight="1" x14ac:dyDescent="0.4">
      <c r="B114" s="76"/>
      <c r="C114" s="76"/>
      <c r="D114" s="76"/>
      <c r="E114" s="74" t="s">
        <v>87</v>
      </c>
      <c r="F114" s="74"/>
      <c r="G114" s="74"/>
      <c r="H114" s="74"/>
      <c r="I114" s="74"/>
      <c r="J114" s="74"/>
      <c r="K114" s="75">
        <v>1</v>
      </c>
      <c r="L114" s="75"/>
      <c r="M114" s="75"/>
      <c r="N114" s="75"/>
    </row>
    <row r="115" spans="1:14" ht="16.5" x14ac:dyDescent="0.4">
      <c r="B115" s="74" t="s">
        <v>90</v>
      </c>
      <c r="C115" s="74"/>
      <c r="D115" s="74"/>
      <c r="E115" s="74"/>
      <c r="F115" s="74"/>
      <c r="G115" s="74"/>
      <c r="H115" s="74"/>
      <c r="I115" s="74"/>
      <c r="J115" s="74"/>
      <c r="K115" s="75">
        <v>1</v>
      </c>
      <c r="L115" s="75"/>
      <c r="M115" s="75"/>
      <c r="N115" s="75"/>
    </row>
    <row r="116" spans="1:14" ht="16.5" x14ac:dyDescent="0.4">
      <c r="B116" s="74" t="s">
        <v>91</v>
      </c>
      <c r="C116" s="74"/>
      <c r="D116" s="74"/>
      <c r="E116" s="74"/>
      <c r="F116" s="74"/>
      <c r="G116" s="74"/>
      <c r="H116" s="74"/>
      <c r="I116" s="74"/>
      <c r="J116" s="74"/>
      <c r="K116" s="75">
        <v>1</v>
      </c>
      <c r="L116" s="75"/>
      <c r="M116" s="75"/>
      <c r="N116" s="75"/>
    </row>
    <row r="118" spans="1:14" ht="13.5" customHeight="1" x14ac:dyDescent="0.4">
      <c r="B118" s="1" t="s">
        <v>94</v>
      </c>
      <c r="I118" s="1" t="s">
        <v>230</v>
      </c>
    </row>
    <row r="119" spans="1:14" ht="16.5" x14ac:dyDescent="0.4">
      <c r="B119" s="74" t="s">
        <v>95</v>
      </c>
      <c r="C119" s="74"/>
      <c r="D119" s="74"/>
      <c r="E119" s="74"/>
      <c r="F119" s="74"/>
      <c r="G119" s="59" t="s">
        <v>231</v>
      </c>
      <c r="H119" s="59"/>
      <c r="I119" s="59">
        <v>24.5</v>
      </c>
      <c r="J119" s="59"/>
    </row>
    <row r="120" spans="1:14" ht="16.5" x14ac:dyDescent="0.4">
      <c r="B120" s="74" t="s">
        <v>96</v>
      </c>
      <c r="C120" s="74"/>
      <c r="D120" s="74"/>
      <c r="E120" s="74"/>
      <c r="F120" s="74"/>
      <c r="G120" s="59" t="s">
        <v>232</v>
      </c>
      <c r="H120" s="59"/>
      <c r="I120" s="59">
        <v>10</v>
      </c>
      <c r="J120" s="59"/>
    </row>
    <row r="122" spans="1:14" ht="13.5" customHeight="1" x14ac:dyDescent="0.4">
      <c r="A122" s="5" t="s">
        <v>98</v>
      </c>
    </row>
    <row r="124" spans="1:14" ht="13.5" customHeight="1" x14ac:dyDescent="0.4">
      <c r="B124" s="1" t="s">
        <v>99</v>
      </c>
    </row>
    <row r="126" spans="1:14" ht="16.5" x14ac:dyDescent="0.4">
      <c r="C126" s="1" t="s">
        <v>100</v>
      </c>
      <c r="G126" s="49" t="s">
        <v>233</v>
      </c>
      <c r="H126" s="49"/>
      <c r="I126" s="1" t="s">
        <v>234</v>
      </c>
    </row>
    <row r="128" spans="1:14" ht="16.5" x14ac:dyDescent="0.4">
      <c r="C128" s="1" t="s">
        <v>101</v>
      </c>
      <c r="G128" s="49" t="s">
        <v>235</v>
      </c>
      <c r="H128" s="49"/>
      <c r="I128" s="1" t="s">
        <v>236</v>
      </c>
      <c r="M128" s="1" t="s">
        <v>102</v>
      </c>
    </row>
    <row r="130" spans="1:18" ht="16.5" x14ac:dyDescent="0.4">
      <c r="B130" s="49" t="s">
        <v>53</v>
      </c>
      <c r="C130" s="49"/>
      <c r="D130" s="49"/>
      <c r="E130" s="49"/>
      <c r="F130" s="49"/>
      <c r="G130" s="49"/>
      <c r="H130" s="49"/>
      <c r="I130" s="49" t="s">
        <v>237</v>
      </c>
      <c r="J130" s="49"/>
      <c r="K130" s="48" t="s">
        <v>236</v>
      </c>
      <c r="L130" s="48"/>
      <c r="M130" s="48"/>
      <c r="N130" s="48"/>
      <c r="O130" s="48"/>
      <c r="P130" s="6" t="s">
        <v>104</v>
      </c>
      <c r="Q130" s="48">
        <f>ROUND(0.24+1.08*K81,2)</f>
        <v>0.42</v>
      </c>
      <c r="R130" s="48"/>
    </row>
    <row r="131" spans="1:18" ht="16.5" x14ac:dyDescent="0.4">
      <c r="B131" s="49" t="s">
        <v>54</v>
      </c>
      <c r="C131" s="49"/>
      <c r="D131" s="49"/>
      <c r="E131" s="49"/>
      <c r="F131" s="49"/>
      <c r="G131" s="49"/>
      <c r="H131" s="49"/>
      <c r="I131" s="49" t="s">
        <v>238</v>
      </c>
      <c r="J131" s="49"/>
      <c r="K131" s="48" t="s">
        <v>105</v>
      </c>
      <c r="L131" s="48"/>
      <c r="M131" s="48"/>
      <c r="N131" s="48"/>
      <c r="O131" s="48"/>
      <c r="P131" s="6" t="s">
        <v>104</v>
      </c>
      <c r="Q131" s="48">
        <f>ROUND(0.24+1.08*K82,2)</f>
        <v>0.59</v>
      </c>
      <c r="R131" s="48"/>
    </row>
    <row r="132" spans="1:18" ht="16.5" x14ac:dyDescent="0.4">
      <c r="B132" s="49" t="s">
        <v>55</v>
      </c>
      <c r="C132" s="49"/>
      <c r="D132" s="49"/>
      <c r="E132" s="49"/>
      <c r="F132" s="49"/>
      <c r="G132" s="49"/>
      <c r="H132" s="49"/>
      <c r="I132" s="49" t="s">
        <v>239</v>
      </c>
      <c r="J132" s="49"/>
      <c r="K132" s="48" t="s">
        <v>240</v>
      </c>
      <c r="L132" s="48"/>
      <c r="M132" s="48"/>
      <c r="N132" s="48"/>
      <c r="O132" s="48"/>
      <c r="P132" s="6" t="s">
        <v>104</v>
      </c>
      <c r="Q132" s="48">
        <f>ROUND(0.24+1.08*K83,2)</f>
        <v>0.69</v>
      </c>
      <c r="R132" s="48"/>
    </row>
    <row r="134" spans="1:18" ht="13.5" customHeight="1" x14ac:dyDescent="0.4">
      <c r="A134" s="5" t="s">
        <v>106</v>
      </c>
    </row>
    <row r="136" spans="1:18" ht="13.5" customHeight="1" x14ac:dyDescent="0.4">
      <c r="B136" s="1" t="s">
        <v>107</v>
      </c>
    </row>
    <row r="137" spans="1:18" ht="13.5" customHeight="1" x14ac:dyDescent="0.4">
      <c r="Q137" s="1" t="s">
        <v>117</v>
      </c>
    </row>
    <row r="138" spans="1:18" ht="13.5" customHeight="1" x14ac:dyDescent="0.4">
      <c r="B138" s="90" t="s">
        <v>109</v>
      </c>
      <c r="C138" s="91"/>
      <c r="D138" s="91"/>
      <c r="E138" s="91"/>
      <c r="F138" s="91"/>
      <c r="G138" s="91"/>
      <c r="H138" s="91"/>
      <c r="I138" s="91"/>
      <c r="J138" s="92"/>
      <c r="K138" s="72" t="s">
        <v>114</v>
      </c>
      <c r="L138" s="72"/>
      <c r="M138" s="96" t="s">
        <v>113</v>
      </c>
      <c r="N138" s="96"/>
      <c r="O138" s="72" t="s">
        <v>112</v>
      </c>
      <c r="P138" s="72"/>
      <c r="Q138" s="72"/>
      <c r="R138" s="72"/>
    </row>
    <row r="139" spans="1:18" ht="13.5" customHeight="1" x14ac:dyDescent="0.4">
      <c r="B139" s="93" t="s">
        <v>108</v>
      </c>
      <c r="C139" s="94"/>
      <c r="D139" s="94"/>
      <c r="E139" s="94"/>
      <c r="F139" s="94"/>
      <c r="G139" s="94"/>
      <c r="H139" s="94"/>
      <c r="I139" s="94"/>
      <c r="J139" s="95"/>
      <c r="K139" s="72"/>
      <c r="L139" s="72"/>
      <c r="M139" s="96"/>
      <c r="N139" s="96"/>
      <c r="O139" s="72"/>
      <c r="P139" s="72"/>
      <c r="Q139" s="72"/>
      <c r="R139" s="72"/>
    </row>
    <row r="140" spans="1:18" ht="13.5" customHeight="1" x14ac:dyDescent="0.4">
      <c r="B140" s="59" t="s">
        <v>110</v>
      </c>
      <c r="C140" s="59"/>
      <c r="D140" s="59"/>
      <c r="E140" s="59"/>
      <c r="F140" s="59"/>
      <c r="G140" s="59"/>
      <c r="H140" s="59"/>
      <c r="I140" s="59"/>
      <c r="J140" s="59"/>
      <c r="K140" s="59">
        <v>35</v>
      </c>
      <c r="L140" s="59"/>
      <c r="M140" s="59">
        <v>40</v>
      </c>
      <c r="N140" s="59"/>
      <c r="O140" s="59" t="s">
        <v>115</v>
      </c>
      <c r="P140" s="59"/>
      <c r="Q140" s="59"/>
      <c r="R140" s="59"/>
    </row>
    <row r="141" spans="1:18" ht="13.5" customHeight="1" x14ac:dyDescent="0.4">
      <c r="B141" s="59" t="s">
        <v>111</v>
      </c>
      <c r="C141" s="59"/>
      <c r="D141" s="59"/>
      <c r="E141" s="59"/>
      <c r="F141" s="59"/>
      <c r="G141" s="59"/>
      <c r="H141" s="59"/>
      <c r="I141" s="59"/>
      <c r="J141" s="59"/>
      <c r="K141" s="59" t="s">
        <v>116</v>
      </c>
      <c r="L141" s="59"/>
      <c r="M141" s="59">
        <v>70</v>
      </c>
      <c r="N141" s="59"/>
      <c r="O141" s="59">
        <v>70</v>
      </c>
      <c r="P141" s="59"/>
      <c r="Q141" s="59"/>
      <c r="R141" s="59"/>
    </row>
    <row r="143" spans="1:18" ht="13.5" customHeight="1" x14ac:dyDescent="0.4">
      <c r="H143" s="1" t="s">
        <v>117</v>
      </c>
    </row>
    <row r="144" spans="1:18" ht="13.5" customHeight="1" x14ac:dyDescent="0.4">
      <c r="B144" s="72" t="s">
        <v>118</v>
      </c>
      <c r="C144" s="72"/>
      <c r="D144" s="72"/>
      <c r="E144" s="72" t="s">
        <v>119</v>
      </c>
      <c r="F144" s="72"/>
      <c r="G144" s="72" t="s">
        <v>120</v>
      </c>
      <c r="H144" s="72"/>
    </row>
    <row r="145" spans="1:22" ht="13.5" customHeight="1" x14ac:dyDescent="0.4">
      <c r="B145" s="59" t="s">
        <v>121</v>
      </c>
      <c r="C145" s="59"/>
      <c r="D145" s="59"/>
      <c r="E145" s="59">
        <v>34</v>
      </c>
      <c r="F145" s="59"/>
      <c r="G145" s="59">
        <v>34</v>
      </c>
      <c r="H145" s="59"/>
    </row>
    <row r="146" spans="1:22" ht="13.5" customHeight="1" x14ac:dyDescent="0.4">
      <c r="B146" s="59" t="s">
        <v>122</v>
      </c>
      <c r="C146" s="59"/>
      <c r="D146" s="59"/>
      <c r="E146" s="59">
        <v>34</v>
      </c>
      <c r="F146" s="59"/>
      <c r="G146" s="59">
        <v>34</v>
      </c>
      <c r="H146" s="59"/>
    </row>
    <row r="147" spans="1:22" ht="13.5" customHeight="1" x14ac:dyDescent="0.4">
      <c r="B147" s="59" t="s">
        <v>123</v>
      </c>
      <c r="C147" s="59"/>
      <c r="D147" s="59"/>
      <c r="E147" s="59">
        <v>34</v>
      </c>
      <c r="F147" s="59"/>
      <c r="G147" s="59">
        <v>34</v>
      </c>
      <c r="H147" s="59"/>
    </row>
    <row r="154" spans="1:22" ht="13.5" customHeight="1" x14ac:dyDescent="0.4">
      <c r="A154" s="5" t="s">
        <v>124</v>
      </c>
    </row>
    <row r="155" spans="1:22" ht="13.5" customHeight="1" x14ac:dyDescent="0.4">
      <c r="R155" s="1" t="s">
        <v>126</v>
      </c>
    </row>
    <row r="156" spans="1:22" ht="13.5" customHeight="1" x14ac:dyDescent="0.4">
      <c r="C156" s="1" t="s">
        <v>129</v>
      </c>
    </row>
    <row r="157" spans="1:22" ht="13.5" customHeight="1" x14ac:dyDescent="0.4">
      <c r="C157" s="49" t="s">
        <v>130</v>
      </c>
      <c r="D157" s="49"/>
      <c r="E157" s="48">
        <v>1.5</v>
      </c>
      <c r="F157" s="48"/>
      <c r="G157" s="1" t="s">
        <v>135</v>
      </c>
      <c r="N157" s="8" t="s">
        <v>125</v>
      </c>
      <c r="O157" s="8"/>
      <c r="P157" s="8"/>
      <c r="Q157" s="8"/>
      <c r="V157" s="89" t="s">
        <v>128</v>
      </c>
    </row>
    <row r="158" spans="1:22" ht="13.5" customHeight="1" x14ac:dyDescent="0.4">
      <c r="C158" s="49" t="s">
        <v>131</v>
      </c>
      <c r="D158" s="49"/>
      <c r="E158" s="48">
        <v>1.9</v>
      </c>
      <c r="F158" s="48"/>
      <c r="G158" s="1" t="s">
        <v>135</v>
      </c>
      <c r="P158" s="88" t="s">
        <v>8</v>
      </c>
      <c r="Q158" s="88" t="s">
        <v>1</v>
      </c>
      <c r="V158" s="89"/>
    </row>
    <row r="159" spans="1:22" ht="13.5" customHeight="1" x14ac:dyDescent="0.4">
      <c r="C159" s="49" t="s">
        <v>133</v>
      </c>
      <c r="D159" s="49"/>
      <c r="E159" s="48">
        <v>0.2</v>
      </c>
      <c r="F159" s="48"/>
      <c r="G159" s="1" t="s">
        <v>135</v>
      </c>
      <c r="P159" s="89"/>
      <c r="Q159" s="89"/>
      <c r="V159" s="89"/>
    </row>
    <row r="160" spans="1:22" ht="13.5" customHeight="1" x14ac:dyDescent="0.4">
      <c r="P160" s="89"/>
      <c r="Q160" s="89"/>
      <c r="T160" s="6" t="s">
        <v>2</v>
      </c>
      <c r="V160" s="89"/>
    </row>
    <row r="161" spans="1:22" ht="13.5" customHeight="1" x14ac:dyDescent="0.4">
      <c r="P161" s="89"/>
      <c r="Q161" s="89"/>
      <c r="V161" s="89"/>
    </row>
    <row r="162" spans="1:22" ht="13.5" customHeight="1" x14ac:dyDescent="0.4">
      <c r="P162" s="89"/>
    </row>
    <row r="163" spans="1:22" ht="13.5" customHeight="1" x14ac:dyDescent="0.4">
      <c r="S163" s="7" t="s">
        <v>3</v>
      </c>
    </row>
    <row r="164" spans="1:22" ht="13.5" customHeight="1" x14ac:dyDescent="0.4">
      <c r="R164" s="48" t="s">
        <v>127</v>
      </c>
      <c r="S164" s="48"/>
      <c r="T164" s="48"/>
      <c r="U164" s="48"/>
    </row>
    <row r="165" spans="1:22" ht="13.5" customHeight="1" x14ac:dyDescent="0.4">
      <c r="A165" s="5" t="s">
        <v>249</v>
      </c>
      <c r="B165" s="9"/>
    </row>
    <row r="167" spans="1:22" ht="13.5" customHeight="1" x14ac:dyDescent="0.4">
      <c r="C167" s="1" t="s">
        <v>136</v>
      </c>
      <c r="E167" s="1" t="s">
        <v>137</v>
      </c>
      <c r="G167" s="1" t="s">
        <v>132</v>
      </c>
      <c r="H167" s="48">
        <f>E159</f>
        <v>0.2</v>
      </c>
      <c r="I167" s="48"/>
      <c r="J167" s="1" t="s">
        <v>134</v>
      </c>
      <c r="K167" s="1" t="s">
        <v>138</v>
      </c>
      <c r="L167" s="48">
        <f>I119</f>
        <v>24.5</v>
      </c>
      <c r="M167" s="48"/>
      <c r="N167" s="1" t="s">
        <v>141</v>
      </c>
      <c r="P167" s="1" t="s">
        <v>103</v>
      </c>
      <c r="Q167" s="86">
        <f>ROUND(H167*L167,2)</f>
        <v>4.9000000000000004</v>
      </c>
      <c r="R167" s="86"/>
      <c r="S167" s="1" t="s">
        <v>142</v>
      </c>
    </row>
    <row r="169" spans="1:22" ht="13.5" customHeight="1" x14ac:dyDescent="0.4">
      <c r="C169" s="1" t="s">
        <v>139</v>
      </c>
      <c r="E169" s="7" t="s">
        <v>140</v>
      </c>
      <c r="G169" s="1" t="s">
        <v>132</v>
      </c>
      <c r="H169" s="48">
        <f>H167</f>
        <v>0.2</v>
      </c>
      <c r="I169" s="48"/>
      <c r="J169" s="1" t="s">
        <v>134</v>
      </c>
      <c r="K169" s="1" t="s">
        <v>138</v>
      </c>
      <c r="L169" s="48">
        <f>L167</f>
        <v>24.5</v>
      </c>
      <c r="M169" s="48"/>
      <c r="N169" s="1" t="s">
        <v>141</v>
      </c>
      <c r="P169" s="1" t="s">
        <v>103</v>
      </c>
      <c r="Q169" s="86">
        <f>ROUND(H169*L169,2)</f>
        <v>4.9000000000000004</v>
      </c>
      <c r="R169" s="86"/>
      <c r="S169" s="1" t="s">
        <v>142</v>
      </c>
    </row>
    <row r="171" spans="1:22" ht="13.5" customHeight="1" x14ac:dyDescent="0.4">
      <c r="A171" s="5" t="s">
        <v>250</v>
      </c>
    </row>
    <row r="173" spans="1:22" ht="13.5" customHeight="1" x14ac:dyDescent="0.4">
      <c r="C173" s="1" t="s">
        <v>143</v>
      </c>
    </row>
    <row r="175" spans="1:22" ht="13.5" customHeight="1" x14ac:dyDescent="0.4">
      <c r="A175" s="5" t="s">
        <v>251</v>
      </c>
    </row>
    <row r="176" spans="1:22" ht="13.5" customHeight="1" x14ac:dyDescent="0.4">
      <c r="N176" s="8" t="s">
        <v>125</v>
      </c>
      <c r="O176" s="8"/>
      <c r="P176" s="8"/>
      <c r="Q176" s="8"/>
    </row>
    <row r="177" spans="3:22" ht="13.5" customHeight="1" x14ac:dyDescent="0.4">
      <c r="C177" s="1" t="s">
        <v>144</v>
      </c>
      <c r="P177" s="88" t="s">
        <v>8</v>
      </c>
      <c r="Q177" s="88"/>
      <c r="V177" s="89"/>
    </row>
    <row r="178" spans="3:22" ht="13.5" customHeight="1" x14ac:dyDescent="0.4">
      <c r="C178" s="1" t="s">
        <v>145</v>
      </c>
      <c r="P178" s="89"/>
      <c r="Q178" s="89"/>
      <c r="V178" s="89"/>
    </row>
    <row r="179" spans="3:22" ht="13.5" customHeight="1" x14ac:dyDescent="0.4">
      <c r="D179" s="1" t="s">
        <v>146</v>
      </c>
      <c r="E179" s="1" t="s">
        <v>64</v>
      </c>
      <c r="P179" s="89"/>
      <c r="Q179" s="89"/>
      <c r="T179" s="6" t="s">
        <v>2</v>
      </c>
      <c r="V179" s="89"/>
    </row>
    <row r="180" spans="3:22" ht="13.5" customHeight="1" x14ac:dyDescent="0.4">
      <c r="P180" s="89"/>
      <c r="Q180" s="89"/>
      <c r="V180" s="89"/>
    </row>
    <row r="181" spans="3:22" ht="16.5" x14ac:dyDescent="0.4">
      <c r="E181" s="1" t="s">
        <v>241</v>
      </c>
      <c r="P181" s="89"/>
      <c r="V181" s="89"/>
    </row>
    <row r="182" spans="3:22" ht="13.5" customHeight="1" x14ac:dyDescent="0.4">
      <c r="S182" s="7"/>
    </row>
    <row r="183" spans="3:22" ht="15.75" x14ac:dyDescent="0.4">
      <c r="E183" s="7" t="s">
        <v>161</v>
      </c>
      <c r="F183" s="6" t="s">
        <v>162</v>
      </c>
      <c r="G183" s="1" t="s">
        <v>242</v>
      </c>
    </row>
    <row r="184" spans="3:22" ht="13.5" customHeight="1" x14ac:dyDescent="0.4">
      <c r="E184" s="7" t="s">
        <v>163</v>
      </c>
      <c r="F184" s="6" t="s">
        <v>162</v>
      </c>
      <c r="G184" s="1" t="s">
        <v>169</v>
      </c>
    </row>
    <row r="185" spans="3:22" ht="15.75" x14ac:dyDescent="0.4">
      <c r="E185" s="1" t="s">
        <v>164</v>
      </c>
      <c r="F185" s="6" t="s">
        <v>162</v>
      </c>
      <c r="G185" s="1" t="s">
        <v>170</v>
      </c>
    </row>
    <row r="186" spans="3:22" ht="15.75" x14ac:dyDescent="0.4">
      <c r="E186" s="1" t="s">
        <v>165</v>
      </c>
      <c r="F186" s="6" t="s">
        <v>162</v>
      </c>
      <c r="G186" s="1" t="s">
        <v>171</v>
      </c>
    </row>
    <row r="187" spans="3:22" ht="15.75" x14ac:dyDescent="0.4">
      <c r="E187" s="7" t="s">
        <v>166</v>
      </c>
      <c r="F187" s="6" t="s">
        <v>162</v>
      </c>
      <c r="G187" s="1" t="s">
        <v>243</v>
      </c>
    </row>
    <row r="189" spans="3:22" ht="16.5" x14ac:dyDescent="0.4">
      <c r="C189" s="72" t="s">
        <v>147</v>
      </c>
      <c r="D189" s="72"/>
      <c r="E189" s="72"/>
      <c r="F189" s="99" t="s">
        <v>148</v>
      </c>
      <c r="G189" s="99"/>
      <c r="H189" s="99" t="s">
        <v>149</v>
      </c>
      <c r="I189" s="99"/>
      <c r="J189" s="99" t="s">
        <v>150</v>
      </c>
      <c r="K189" s="99"/>
      <c r="L189" s="99" t="s">
        <v>151</v>
      </c>
      <c r="M189" s="99"/>
      <c r="N189" s="99" t="s">
        <v>97</v>
      </c>
      <c r="O189" s="99"/>
      <c r="P189" s="99" t="s">
        <v>152</v>
      </c>
      <c r="Q189" s="99"/>
      <c r="R189" s="100" t="s">
        <v>153</v>
      </c>
      <c r="S189" s="101"/>
      <c r="T189" s="101"/>
      <c r="U189" s="101"/>
      <c r="V189" s="102"/>
    </row>
    <row r="190" spans="3:22" ht="15.75" x14ac:dyDescent="0.4">
      <c r="C190" s="59">
        <v>0</v>
      </c>
      <c r="D190" s="59"/>
      <c r="E190" s="59"/>
      <c r="F190" s="59">
        <f>IF(C190="","",0.5)</f>
        <v>0.5</v>
      </c>
      <c r="G190" s="59"/>
      <c r="H190" s="59">
        <f>L3</f>
        <v>19</v>
      </c>
      <c r="I190" s="59"/>
      <c r="J190" s="65">
        <f>L4</f>
        <v>9</v>
      </c>
      <c r="K190" s="67"/>
      <c r="L190" s="59">
        <v>0</v>
      </c>
      <c r="M190" s="59"/>
      <c r="N190" s="59">
        <v>10</v>
      </c>
      <c r="O190" s="59"/>
      <c r="P190" s="59">
        <v>0</v>
      </c>
      <c r="Q190" s="59"/>
      <c r="R190" s="62">
        <f>IF(C190="","",ROUND(F190*H190*(C190-P190)+J190*P190*F190+L190*F190+N190*P190,2))</f>
        <v>0</v>
      </c>
      <c r="S190" s="63"/>
      <c r="T190" s="63"/>
      <c r="U190" s="97" t="s">
        <v>185</v>
      </c>
      <c r="V190" s="98"/>
    </row>
    <row r="191" spans="3:22" ht="13.5" customHeight="1" x14ac:dyDescent="0.4">
      <c r="C191" s="59">
        <f>L9</f>
        <v>1.2</v>
      </c>
      <c r="D191" s="59"/>
      <c r="E191" s="59"/>
      <c r="F191" s="59">
        <f>IF(C191="","",0.5)</f>
        <v>0.5</v>
      </c>
      <c r="G191" s="59"/>
      <c r="H191" s="59">
        <f>H190</f>
        <v>19</v>
      </c>
      <c r="I191" s="59"/>
      <c r="J191" s="65">
        <f>J190</f>
        <v>9</v>
      </c>
      <c r="K191" s="67"/>
      <c r="L191" s="59">
        <v>0</v>
      </c>
      <c r="M191" s="59"/>
      <c r="N191" s="59">
        <v>10</v>
      </c>
      <c r="O191" s="59"/>
      <c r="P191" s="59">
        <v>0</v>
      </c>
      <c r="Q191" s="59"/>
      <c r="R191" s="62">
        <f>IF(C191="","",ROUND(F191*H191*(C191-P191)+J191*P191*F191+L191*F191+N191*P191,2))</f>
        <v>11.4</v>
      </c>
      <c r="S191" s="63"/>
      <c r="T191" s="63"/>
      <c r="U191" s="97" t="s">
        <v>186</v>
      </c>
      <c r="V191" s="98"/>
    </row>
    <row r="192" spans="3:22" ht="13.5" customHeight="1" x14ac:dyDescent="0.4">
      <c r="C192" s="59"/>
      <c r="D192" s="59"/>
      <c r="E192" s="59"/>
      <c r="F192" s="59"/>
      <c r="G192" s="59"/>
      <c r="H192" s="59"/>
      <c r="I192" s="59"/>
      <c r="J192" s="65"/>
      <c r="K192" s="67"/>
      <c r="L192" s="59"/>
      <c r="M192" s="59"/>
      <c r="N192" s="59"/>
      <c r="O192" s="59"/>
      <c r="P192" s="59"/>
      <c r="Q192" s="59"/>
      <c r="R192" s="62"/>
      <c r="S192" s="63"/>
      <c r="T192" s="63"/>
      <c r="U192" s="10"/>
      <c r="V192" s="11"/>
    </row>
    <row r="193" spans="3:22" ht="13.5" customHeight="1" x14ac:dyDescent="0.4">
      <c r="C193" s="59"/>
      <c r="D193" s="59"/>
      <c r="E193" s="59"/>
      <c r="F193" s="59"/>
      <c r="G193" s="59"/>
      <c r="H193" s="59"/>
      <c r="I193" s="59"/>
      <c r="J193" s="65"/>
      <c r="K193" s="67"/>
      <c r="L193" s="59"/>
      <c r="M193" s="59"/>
      <c r="N193" s="59"/>
      <c r="O193" s="59"/>
      <c r="P193" s="59"/>
      <c r="Q193" s="59"/>
      <c r="R193" s="62"/>
      <c r="S193" s="63"/>
      <c r="T193" s="63"/>
      <c r="U193" s="10"/>
      <c r="V193" s="11"/>
    </row>
    <row r="195" spans="3:22" ht="13.5" customHeight="1" x14ac:dyDescent="0.4">
      <c r="C195" s="1" t="s">
        <v>154</v>
      </c>
    </row>
    <row r="196" spans="3:22" ht="13.5" customHeight="1" x14ac:dyDescent="0.4">
      <c r="C196" s="1" t="s">
        <v>145</v>
      </c>
    </row>
    <row r="197" spans="3:22" ht="13.5" customHeight="1" x14ac:dyDescent="0.4">
      <c r="D197" s="1" t="s">
        <v>146</v>
      </c>
      <c r="E197" s="1" t="s">
        <v>155</v>
      </c>
    </row>
    <row r="199" spans="3:22" ht="16.5" x14ac:dyDescent="0.4">
      <c r="E199" s="1" t="s">
        <v>174</v>
      </c>
    </row>
    <row r="201" spans="3:22" ht="16.5" x14ac:dyDescent="0.4">
      <c r="C201" s="72" t="s">
        <v>147</v>
      </c>
      <c r="D201" s="72"/>
      <c r="E201" s="72"/>
      <c r="F201" s="99" t="s">
        <v>244</v>
      </c>
      <c r="G201" s="99"/>
      <c r="H201" s="99" t="s">
        <v>156</v>
      </c>
      <c r="I201" s="99"/>
      <c r="J201" s="99" t="s">
        <v>157</v>
      </c>
      <c r="K201" s="99"/>
      <c r="L201" s="99" t="s">
        <v>158</v>
      </c>
      <c r="M201" s="99"/>
      <c r="N201" s="99" t="s">
        <v>97</v>
      </c>
      <c r="O201" s="99"/>
      <c r="P201" s="99" t="s">
        <v>159</v>
      </c>
      <c r="Q201" s="99"/>
      <c r="R201" s="100" t="s">
        <v>160</v>
      </c>
      <c r="S201" s="101"/>
      <c r="T201" s="101"/>
      <c r="U201" s="101"/>
      <c r="V201" s="102"/>
    </row>
    <row r="202" spans="3:22" ht="15.75" x14ac:dyDescent="0.4">
      <c r="C202" s="59">
        <v>0</v>
      </c>
      <c r="D202" s="59"/>
      <c r="E202" s="59"/>
      <c r="F202" s="59">
        <f>Q130</f>
        <v>0.42</v>
      </c>
      <c r="G202" s="59"/>
      <c r="H202" s="59">
        <f>H190</f>
        <v>19</v>
      </c>
      <c r="I202" s="59"/>
      <c r="J202" s="65">
        <f>J190</f>
        <v>9</v>
      </c>
      <c r="K202" s="67"/>
      <c r="L202" s="59">
        <v>0</v>
      </c>
      <c r="M202" s="59"/>
      <c r="N202" s="59">
        <f>N190</f>
        <v>10</v>
      </c>
      <c r="O202" s="59"/>
      <c r="P202" s="59">
        <v>0</v>
      </c>
      <c r="Q202" s="59"/>
      <c r="R202" s="62">
        <f>IF(C202="","",ROUND(F202*H202*(C202-P202)+J202*P202*F202+N202*P202-2*L202*SQRT(F202),2))</f>
        <v>0</v>
      </c>
      <c r="S202" s="63"/>
      <c r="T202" s="63"/>
      <c r="U202" s="97" t="s">
        <v>185</v>
      </c>
      <c r="V202" s="98"/>
    </row>
    <row r="203" spans="3:22" ht="15.75" x14ac:dyDescent="0.4">
      <c r="C203" s="59">
        <f>C191</f>
        <v>1.2</v>
      </c>
      <c r="D203" s="59"/>
      <c r="E203" s="59"/>
      <c r="F203" s="59">
        <f>F202</f>
        <v>0.42</v>
      </c>
      <c r="G203" s="59"/>
      <c r="H203" s="59">
        <f>H202</f>
        <v>19</v>
      </c>
      <c r="I203" s="59"/>
      <c r="J203" s="65">
        <f>J202</f>
        <v>9</v>
      </c>
      <c r="K203" s="67"/>
      <c r="L203" s="59">
        <v>0</v>
      </c>
      <c r="M203" s="59"/>
      <c r="N203" s="59">
        <f>N191</f>
        <v>10</v>
      </c>
      <c r="O203" s="59"/>
      <c r="P203" s="59">
        <v>0</v>
      </c>
      <c r="Q203" s="59"/>
      <c r="R203" s="62">
        <f>IF(C203="","",ROUND(F203*H203*(C203-P203)+J203*P203*F203+N203*P203-2*L203*SQRT(F203),2))</f>
        <v>9.58</v>
      </c>
      <c r="S203" s="63"/>
      <c r="T203" s="63"/>
      <c r="U203" s="97" t="s">
        <v>186</v>
      </c>
      <c r="V203" s="98"/>
    </row>
    <row r="204" spans="3:22" ht="13.5" customHeight="1" x14ac:dyDescent="0.4">
      <c r="C204" s="59"/>
      <c r="D204" s="59"/>
      <c r="E204" s="59"/>
      <c r="F204" s="59"/>
      <c r="G204" s="59"/>
      <c r="H204" s="59"/>
      <c r="I204" s="59"/>
      <c r="J204" s="65"/>
      <c r="K204" s="67"/>
      <c r="L204" s="59"/>
      <c r="M204" s="59"/>
      <c r="N204" s="59"/>
      <c r="O204" s="59"/>
      <c r="P204" s="59"/>
      <c r="Q204" s="59"/>
      <c r="R204" s="62"/>
      <c r="S204" s="63"/>
      <c r="T204" s="63"/>
      <c r="U204" s="10"/>
      <c r="V204" s="11"/>
    </row>
    <row r="205" spans="3:22" ht="13.5" customHeight="1" x14ac:dyDescent="0.4">
      <c r="C205" s="59"/>
      <c r="D205" s="59"/>
      <c r="E205" s="59"/>
      <c r="F205" s="59"/>
      <c r="G205" s="59"/>
      <c r="H205" s="59"/>
      <c r="I205" s="59"/>
      <c r="J205" s="65"/>
      <c r="K205" s="67"/>
      <c r="L205" s="59"/>
      <c r="M205" s="59"/>
      <c r="N205" s="59"/>
      <c r="O205" s="59"/>
      <c r="P205" s="59"/>
      <c r="Q205" s="59"/>
      <c r="R205" s="62"/>
      <c r="S205" s="63"/>
      <c r="T205" s="63"/>
      <c r="U205" s="10"/>
      <c r="V205" s="11"/>
    </row>
    <row r="208" spans="3:22" ht="13.5" customHeight="1" x14ac:dyDescent="0.4">
      <c r="D208" s="1" t="s">
        <v>172</v>
      </c>
      <c r="E208" s="1" t="s">
        <v>173</v>
      </c>
    </row>
    <row r="210" spans="3:22" ht="16.5" x14ac:dyDescent="0.4">
      <c r="E210" s="1" t="s">
        <v>175</v>
      </c>
    </row>
    <row r="212" spans="3:22" ht="16.5" x14ac:dyDescent="0.4">
      <c r="C212" s="72" t="s">
        <v>147</v>
      </c>
      <c r="D212" s="72"/>
      <c r="E212" s="72"/>
      <c r="F212" s="99" t="s">
        <v>245</v>
      </c>
      <c r="G212" s="99"/>
      <c r="H212" s="99" t="s">
        <v>156</v>
      </c>
      <c r="I212" s="99"/>
      <c r="J212" s="99" t="s">
        <v>157</v>
      </c>
      <c r="K212" s="99"/>
      <c r="L212" s="99" t="s">
        <v>158</v>
      </c>
      <c r="M212" s="99"/>
      <c r="N212" s="99" t="s">
        <v>97</v>
      </c>
      <c r="O212" s="99"/>
      <c r="P212" s="99" t="s">
        <v>159</v>
      </c>
      <c r="Q212" s="99"/>
      <c r="R212" s="100" t="s">
        <v>160</v>
      </c>
      <c r="S212" s="101"/>
      <c r="T212" s="101"/>
      <c r="U212" s="101"/>
      <c r="V212" s="102"/>
    </row>
    <row r="213" spans="3:22" ht="15.75" x14ac:dyDescent="0.4">
      <c r="C213" s="65">
        <f>C202</f>
        <v>0</v>
      </c>
      <c r="D213" s="66"/>
      <c r="E213" s="67"/>
      <c r="F213" s="65">
        <f>Q131</f>
        <v>0.59</v>
      </c>
      <c r="G213" s="67"/>
      <c r="H213" s="65">
        <f>H202</f>
        <v>19</v>
      </c>
      <c r="I213" s="67"/>
      <c r="J213" s="65">
        <f t="shared" ref="J213:J214" si="2">J202</f>
        <v>9</v>
      </c>
      <c r="K213" s="67"/>
      <c r="L213" s="65">
        <f t="shared" ref="L213:L214" si="3">L202</f>
        <v>0</v>
      </c>
      <c r="M213" s="67"/>
      <c r="N213" s="65">
        <f t="shared" ref="N213:N214" si="4">N202</f>
        <v>10</v>
      </c>
      <c r="O213" s="67"/>
      <c r="P213" s="65">
        <f t="shared" ref="P213:P214" si="5">P202</f>
        <v>0</v>
      </c>
      <c r="Q213" s="67"/>
      <c r="R213" s="62">
        <f>IF(C213="","",ROUND(F213*H213*(C213-P213)+J213*P213*F213+N213*P213-2*L213*SQRT(F213),2))</f>
        <v>0</v>
      </c>
      <c r="S213" s="63"/>
      <c r="T213" s="63"/>
      <c r="U213" s="97" t="s">
        <v>246</v>
      </c>
      <c r="V213" s="98"/>
    </row>
    <row r="214" spans="3:22" ht="15.75" x14ac:dyDescent="0.4">
      <c r="C214" s="65">
        <f t="shared" ref="C214" si="6">C203</f>
        <v>1.2</v>
      </c>
      <c r="D214" s="66"/>
      <c r="E214" s="67"/>
      <c r="F214" s="65">
        <f>F213</f>
        <v>0.59</v>
      </c>
      <c r="G214" s="67"/>
      <c r="H214" s="65">
        <f>H203</f>
        <v>19</v>
      </c>
      <c r="I214" s="67"/>
      <c r="J214" s="65">
        <f t="shared" si="2"/>
        <v>9</v>
      </c>
      <c r="K214" s="67"/>
      <c r="L214" s="65">
        <f t="shared" si="3"/>
        <v>0</v>
      </c>
      <c r="M214" s="67"/>
      <c r="N214" s="65">
        <f t="shared" si="4"/>
        <v>10</v>
      </c>
      <c r="O214" s="67"/>
      <c r="P214" s="65">
        <f t="shared" si="5"/>
        <v>0</v>
      </c>
      <c r="Q214" s="67"/>
      <c r="R214" s="62">
        <f>IF(C214="","",ROUND(F214*H214*(C214-P214)+J214*P214*F214+N214*P214-2*L214*SQRT(F214),2))</f>
        <v>13.45</v>
      </c>
      <c r="S214" s="63"/>
      <c r="T214" s="63"/>
      <c r="U214" s="97" t="s">
        <v>246</v>
      </c>
      <c r="V214" s="98"/>
    </row>
    <row r="215" spans="3:22" ht="13.5" customHeight="1" x14ac:dyDescent="0.4">
      <c r="C215" s="65"/>
      <c r="D215" s="66"/>
      <c r="E215" s="67"/>
      <c r="F215" s="65"/>
      <c r="G215" s="67"/>
      <c r="H215" s="65"/>
      <c r="I215" s="67"/>
      <c r="J215" s="65"/>
      <c r="K215" s="67"/>
      <c r="L215" s="65"/>
      <c r="M215" s="67"/>
      <c r="N215" s="65"/>
      <c r="O215" s="67"/>
      <c r="P215" s="65"/>
      <c r="Q215" s="67"/>
      <c r="R215" s="62" t="str">
        <f>IF(C215="","",ROUND(0.45*F215*H215*(C215-P215)+0.45*J215*P215*F215+N215*P215-2*L215*SQRT(F215),2))</f>
        <v/>
      </c>
      <c r="S215" s="63"/>
      <c r="T215" s="63"/>
      <c r="U215" s="97"/>
      <c r="V215" s="98"/>
    </row>
    <row r="216" spans="3:22" ht="13.5" customHeight="1" x14ac:dyDescent="0.4">
      <c r="C216" s="65"/>
      <c r="D216" s="66"/>
      <c r="E216" s="67"/>
      <c r="F216" s="65"/>
      <c r="G216" s="67"/>
      <c r="H216" s="65"/>
      <c r="I216" s="67"/>
      <c r="J216" s="65"/>
      <c r="K216" s="67"/>
      <c r="L216" s="65"/>
      <c r="M216" s="67"/>
      <c r="N216" s="65"/>
      <c r="O216" s="67"/>
      <c r="P216" s="65"/>
      <c r="Q216" s="67"/>
      <c r="R216" s="62" t="str">
        <f>IF(C216="","",ROUND(0.45*F216*H216*(C216-P216)+0.45*J216*P216*F216+N216*P216-2*L216*SQRT(F216),2))</f>
        <v/>
      </c>
      <c r="S216" s="63"/>
      <c r="T216" s="63"/>
      <c r="U216" s="97"/>
      <c r="V216" s="98"/>
    </row>
    <row r="218" spans="3:22" ht="13.5" customHeight="1" x14ac:dyDescent="0.4">
      <c r="D218" s="1" t="s">
        <v>176</v>
      </c>
      <c r="E218" s="1" t="s">
        <v>177</v>
      </c>
    </row>
    <row r="220" spans="3:22" ht="16.5" x14ac:dyDescent="0.4">
      <c r="E220" s="1" t="s">
        <v>178</v>
      </c>
    </row>
    <row r="222" spans="3:22" ht="16.5" x14ac:dyDescent="0.4">
      <c r="C222" s="72" t="s">
        <v>147</v>
      </c>
      <c r="D222" s="72"/>
      <c r="E222" s="72"/>
      <c r="F222" s="99" t="s">
        <v>179</v>
      </c>
      <c r="G222" s="99"/>
      <c r="H222" s="99" t="s">
        <v>156</v>
      </c>
      <c r="I222" s="99"/>
      <c r="J222" s="99" t="s">
        <v>157</v>
      </c>
      <c r="K222" s="99"/>
      <c r="L222" s="99" t="s">
        <v>158</v>
      </c>
      <c r="M222" s="99"/>
      <c r="N222" s="99" t="s">
        <v>232</v>
      </c>
      <c r="O222" s="99"/>
      <c r="P222" s="99" t="s">
        <v>159</v>
      </c>
      <c r="Q222" s="99"/>
      <c r="R222" s="100" t="s">
        <v>160</v>
      </c>
      <c r="S222" s="101"/>
      <c r="T222" s="101"/>
      <c r="U222" s="101"/>
      <c r="V222" s="102"/>
    </row>
    <row r="223" spans="3:22" ht="15.75" x14ac:dyDescent="0.4">
      <c r="C223" s="65">
        <f>C213</f>
        <v>0</v>
      </c>
      <c r="D223" s="66"/>
      <c r="E223" s="67"/>
      <c r="F223" s="65">
        <f>Q132</f>
        <v>0.69</v>
      </c>
      <c r="G223" s="67"/>
      <c r="H223" s="65">
        <f>H213</f>
        <v>19</v>
      </c>
      <c r="I223" s="67"/>
      <c r="J223" s="65">
        <f t="shared" ref="J223:J224" si="7">J213</f>
        <v>9</v>
      </c>
      <c r="K223" s="67"/>
      <c r="L223" s="65">
        <f t="shared" ref="L223:L224" si="8">L213</f>
        <v>0</v>
      </c>
      <c r="M223" s="67"/>
      <c r="N223" s="65">
        <f t="shared" ref="N223:N224" si="9">N213</f>
        <v>10</v>
      </c>
      <c r="O223" s="67"/>
      <c r="P223" s="65">
        <f t="shared" ref="P223:P224" si="10">P213</f>
        <v>0</v>
      </c>
      <c r="Q223" s="67"/>
      <c r="R223" s="62">
        <f>IF(C223="","",ROUND(F223*H223*(C223-P223)+J223*P223*F223+N223*P223-2*L223*SQRT(F223),2))</f>
        <v>0</v>
      </c>
      <c r="S223" s="63"/>
      <c r="T223" s="63"/>
      <c r="U223" s="97" t="s">
        <v>185</v>
      </c>
      <c r="V223" s="98"/>
    </row>
    <row r="224" spans="3:22" ht="15.75" x14ac:dyDescent="0.4">
      <c r="C224" s="65">
        <f>C214</f>
        <v>1.2</v>
      </c>
      <c r="D224" s="66"/>
      <c r="E224" s="67"/>
      <c r="F224" s="65">
        <f>F223</f>
        <v>0.69</v>
      </c>
      <c r="G224" s="67"/>
      <c r="H224" s="65">
        <f>H214</f>
        <v>19</v>
      </c>
      <c r="I224" s="67"/>
      <c r="J224" s="65">
        <f t="shared" si="7"/>
        <v>9</v>
      </c>
      <c r="K224" s="67"/>
      <c r="L224" s="65">
        <f t="shared" si="8"/>
        <v>0</v>
      </c>
      <c r="M224" s="67"/>
      <c r="N224" s="65">
        <f t="shared" si="9"/>
        <v>10</v>
      </c>
      <c r="O224" s="67"/>
      <c r="P224" s="65">
        <f t="shared" si="10"/>
        <v>0</v>
      </c>
      <c r="Q224" s="67"/>
      <c r="R224" s="62">
        <f>IF(C224="","",ROUND(F224*H224*(C224-P224)+J224*P224*F224+N224*P224-2*L224*SQRT(F224),2))</f>
        <v>15.73</v>
      </c>
      <c r="S224" s="63"/>
      <c r="T224" s="63"/>
      <c r="U224" s="97" t="s">
        <v>185</v>
      </c>
      <c r="V224" s="98"/>
    </row>
    <row r="225" spans="1:22" ht="13.5" customHeight="1" x14ac:dyDescent="0.4">
      <c r="C225" s="65"/>
      <c r="D225" s="66"/>
      <c r="E225" s="67"/>
      <c r="F225" s="65"/>
      <c r="G225" s="67"/>
      <c r="H225" s="65"/>
      <c r="I225" s="67"/>
      <c r="J225" s="65"/>
      <c r="K225" s="67"/>
      <c r="L225" s="65"/>
      <c r="M225" s="67"/>
      <c r="N225" s="65"/>
      <c r="O225" s="67"/>
      <c r="P225" s="65"/>
      <c r="Q225" s="67"/>
      <c r="R225" s="62" t="str">
        <f>IF(C225="","",ROUND(0.45*F225*H225*(C225-P225)+0.45*J225*P225*F225+N225*P225-2*L225*SQRT(F225),2))</f>
        <v/>
      </c>
      <c r="S225" s="63"/>
      <c r="T225" s="63"/>
      <c r="U225" s="97"/>
      <c r="V225" s="98"/>
    </row>
    <row r="226" spans="1:22" ht="13.5" customHeight="1" x14ac:dyDescent="0.4">
      <c r="C226" s="65"/>
      <c r="D226" s="66"/>
      <c r="E226" s="67"/>
      <c r="F226" s="65"/>
      <c r="G226" s="67"/>
      <c r="H226" s="65"/>
      <c r="I226" s="67"/>
      <c r="J226" s="65"/>
      <c r="K226" s="67"/>
      <c r="L226" s="65"/>
      <c r="M226" s="67"/>
      <c r="N226" s="65"/>
      <c r="O226" s="67"/>
      <c r="P226" s="65"/>
      <c r="Q226" s="67"/>
      <c r="R226" s="62" t="str">
        <f>IF(C226="","",ROUND(0.45*F226*H226*(C226-P226)+0.45*J226*P226*F226+N226*P226-2*L226*SQRT(F226),2))</f>
        <v/>
      </c>
      <c r="S226" s="63"/>
      <c r="T226" s="63"/>
      <c r="U226" s="97"/>
      <c r="V226" s="98"/>
    </row>
    <row r="228" spans="1:22" ht="13.5" customHeight="1" x14ac:dyDescent="0.4">
      <c r="A228" s="5" t="s">
        <v>252</v>
      </c>
      <c r="B228" s="12"/>
    </row>
    <row r="230" spans="1:22" ht="13.5" customHeight="1" x14ac:dyDescent="0.4">
      <c r="D230" s="1" t="s">
        <v>180</v>
      </c>
      <c r="E230" s="1" t="s">
        <v>181</v>
      </c>
    </row>
    <row r="232" spans="1:22" ht="16.5" x14ac:dyDescent="0.4">
      <c r="E232" s="1" t="s">
        <v>184</v>
      </c>
    </row>
    <row r="234" spans="1:22" ht="16.5" x14ac:dyDescent="0.4">
      <c r="D234" s="72" t="s">
        <v>182</v>
      </c>
      <c r="E234" s="72"/>
      <c r="F234" s="72"/>
      <c r="G234" s="99" t="s">
        <v>232</v>
      </c>
      <c r="H234" s="99"/>
      <c r="I234" s="99" t="s">
        <v>8</v>
      </c>
      <c r="J234" s="99"/>
      <c r="K234" s="72" t="s">
        <v>183</v>
      </c>
      <c r="L234" s="72"/>
      <c r="M234" s="72"/>
      <c r="N234" s="72"/>
      <c r="O234" s="72"/>
    </row>
    <row r="235" spans="1:22" ht="13.5" customHeight="1" x14ac:dyDescent="0.4">
      <c r="D235" s="59">
        <v>0</v>
      </c>
      <c r="E235" s="59"/>
      <c r="F235" s="59"/>
      <c r="G235" s="59">
        <f>IF(D235="","",10)</f>
        <v>10</v>
      </c>
      <c r="H235" s="59"/>
      <c r="I235" s="59">
        <v>0</v>
      </c>
      <c r="J235" s="59"/>
      <c r="K235" s="62">
        <f>IF(D235="","",ROUND(G235*I235,2))</f>
        <v>0</v>
      </c>
      <c r="L235" s="63"/>
      <c r="M235" s="63"/>
      <c r="N235" s="97" t="s">
        <v>186</v>
      </c>
      <c r="O235" s="98"/>
    </row>
    <row r="236" spans="1:22" ht="13.5" customHeight="1" x14ac:dyDescent="0.4">
      <c r="D236" s="59">
        <v>0.5</v>
      </c>
      <c r="E236" s="59"/>
      <c r="F236" s="59"/>
      <c r="G236" s="59">
        <f>IF(D236="","",10)</f>
        <v>10</v>
      </c>
      <c r="H236" s="59"/>
      <c r="I236" s="59">
        <v>0.5</v>
      </c>
      <c r="J236" s="59"/>
      <c r="K236" s="62">
        <f>IF(D236="","",ROUND(G236*I236,2))</f>
        <v>5</v>
      </c>
      <c r="L236" s="63"/>
      <c r="M236" s="63"/>
      <c r="N236" s="97" t="s">
        <v>186</v>
      </c>
      <c r="O236" s="98"/>
    </row>
    <row r="237" spans="1:22" ht="13.5" customHeight="1" x14ac:dyDescent="0.4">
      <c r="D237" s="65"/>
      <c r="E237" s="66"/>
      <c r="F237" s="67"/>
      <c r="G237" s="59" t="str">
        <f>IF(D237="","",10)</f>
        <v/>
      </c>
      <c r="H237" s="59"/>
      <c r="I237" s="59" t="str">
        <f>IF(D237="","",IF(D237&lt;#REF!,#REF!,#REF!))</f>
        <v/>
      </c>
      <c r="J237" s="59"/>
      <c r="K237" s="62" t="str">
        <f>IF(D237="","",ROUND(G237*I237,2))</f>
        <v/>
      </c>
      <c r="L237" s="63"/>
      <c r="M237" s="63"/>
      <c r="N237" s="97"/>
      <c r="O237" s="98"/>
    </row>
    <row r="242" spans="1:21" ht="13.5" customHeight="1" x14ac:dyDescent="0.4">
      <c r="D242" s="1" t="s">
        <v>188</v>
      </c>
      <c r="E242" s="1" t="s">
        <v>187</v>
      </c>
    </row>
    <row r="244" spans="1:21" ht="16.5" x14ac:dyDescent="0.4">
      <c r="D244" s="72" t="s">
        <v>182</v>
      </c>
      <c r="E244" s="72"/>
      <c r="F244" s="72"/>
      <c r="G244" s="99" t="s">
        <v>232</v>
      </c>
      <c r="H244" s="99"/>
      <c r="I244" s="99" t="s">
        <v>189</v>
      </c>
      <c r="J244" s="99"/>
      <c r="K244" s="72" t="s">
        <v>190</v>
      </c>
      <c r="L244" s="72"/>
      <c r="M244" s="72"/>
      <c r="N244" s="72"/>
      <c r="O244" s="72"/>
    </row>
    <row r="245" spans="1:21" ht="15.75" x14ac:dyDescent="0.4">
      <c r="D245" s="59">
        <v>0.5</v>
      </c>
      <c r="E245" s="59"/>
      <c r="F245" s="59"/>
      <c r="G245" s="59">
        <v>10</v>
      </c>
      <c r="H245" s="59"/>
      <c r="I245" s="59">
        <v>0.5</v>
      </c>
      <c r="J245" s="59"/>
      <c r="K245" s="62">
        <f>IF(D245="","",ROUND(G245*I245,2))</f>
        <v>5</v>
      </c>
      <c r="L245" s="63"/>
      <c r="M245" s="63"/>
      <c r="N245" s="97" t="s">
        <v>186</v>
      </c>
      <c r="O245" s="98"/>
    </row>
    <row r="249" spans="1:21" ht="13.5" customHeight="1" x14ac:dyDescent="0.4">
      <c r="A249" s="5" t="s">
        <v>253</v>
      </c>
      <c r="B249" s="9"/>
    </row>
    <row r="251" spans="1:21" ht="16.5" x14ac:dyDescent="0.4">
      <c r="B251" s="49" t="s">
        <v>53</v>
      </c>
      <c r="C251" s="49"/>
      <c r="D251" s="49"/>
      <c r="E251" s="49"/>
      <c r="F251" s="49"/>
      <c r="G251" s="49"/>
      <c r="H251" s="49"/>
      <c r="I251" s="49" t="s">
        <v>247</v>
      </c>
      <c r="J251" s="49"/>
      <c r="K251" s="48">
        <f>K81</f>
        <v>0.17</v>
      </c>
      <c r="L251" s="48"/>
      <c r="M251" s="48" t="s">
        <v>192</v>
      </c>
      <c r="N251" s="48"/>
      <c r="O251" s="48"/>
      <c r="P251" s="48"/>
      <c r="Q251" s="48">
        <f>D245</f>
        <v>0.5</v>
      </c>
      <c r="R251" s="48"/>
      <c r="S251" s="6" t="s">
        <v>254</v>
      </c>
      <c r="T251" s="48">
        <f>ROUND(K251*(1-0.0015*Q251),2)</f>
        <v>0.17</v>
      </c>
      <c r="U251" s="48"/>
    </row>
    <row r="252" spans="1:21" ht="13.5" customHeight="1" x14ac:dyDescent="0.4">
      <c r="B252" s="7"/>
      <c r="C252" s="7"/>
      <c r="D252" s="7"/>
      <c r="E252" s="7"/>
      <c r="F252" s="7"/>
      <c r="G252" s="7"/>
      <c r="H252" s="7"/>
    </row>
    <row r="253" spans="1:21" ht="16.5" x14ac:dyDescent="0.4">
      <c r="B253" s="49" t="s">
        <v>54</v>
      </c>
      <c r="C253" s="49"/>
      <c r="D253" s="49"/>
      <c r="E253" s="49"/>
      <c r="F253" s="49"/>
      <c r="G253" s="49"/>
      <c r="H253" s="49"/>
      <c r="I253" s="49" t="s">
        <v>191</v>
      </c>
      <c r="J253" s="49"/>
      <c r="K253" s="48">
        <f>K82</f>
        <v>0.32</v>
      </c>
      <c r="L253" s="48"/>
      <c r="M253" s="48" t="s">
        <v>192</v>
      </c>
      <c r="N253" s="48"/>
      <c r="O253" s="48"/>
      <c r="P253" s="48"/>
      <c r="Q253" s="48">
        <f>Q251</f>
        <v>0.5</v>
      </c>
      <c r="R253" s="48"/>
      <c r="S253" s="6" t="s">
        <v>254</v>
      </c>
      <c r="T253" s="48">
        <f>ROUND(K253*(1-0.0015*Q253),2)</f>
        <v>0.32</v>
      </c>
      <c r="U253" s="48"/>
    </row>
    <row r="254" spans="1:21" ht="13.5" customHeight="1" x14ac:dyDescent="0.4">
      <c r="B254" s="7"/>
      <c r="C254" s="7"/>
      <c r="D254" s="7"/>
      <c r="E254" s="7"/>
      <c r="F254" s="7"/>
      <c r="G254" s="7"/>
      <c r="J254" s="7"/>
    </row>
    <row r="255" spans="1:21" ht="16.5" x14ac:dyDescent="0.4">
      <c r="B255" s="49" t="s">
        <v>55</v>
      </c>
      <c r="C255" s="49"/>
      <c r="D255" s="49"/>
      <c r="E255" s="49"/>
      <c r="F255" s="49"/>
      <c r="G255" s="49"/>
      <c r="H255" s="49"/>
      <c r="I255" s="7"/>
      <c r="J255" s="7" t="s">
        <v>248</v>
      </c>
      <c r="K255" s="48">
        <f>K83</f>
        <v>0.42</v>
      </c>
      <c r="L255" s="48"/>
      <c r="M255" s="48" t="s">
        <v>192</v>
      </c>
      <c r="N255" s="48"/>
      <c r="O255" s="48"/>
      <c r="P255" s="48"/>
      <c r="Q255" s="48">
        <f>Q251</f>
        <v>0.5</v>
      </c>
      <c r="R255" s="48"/>
      <c r="S255" s="6" t="s">
        <v>254</v>
      </c>
      <c r="T255" s="48">
        <f>ROUND(K255*(1-0.0015*Q255),2)</f>
        <v>0.42</v>
      </c>
      <c r="U255" s="48"/>
    </row>
    <row r="260" spans="2:18" ht="16.5" x14ac:dyDescent="0.4">
      <c r="B260" s="1" t="s">
        <v>255</v>
      </c>
    </row>
    <row r="262" spans="2:18" ht="13.5" customHeight="1" x14ac:dyDescent="0.4">
      <c r="B262" s="7" t="s">
        <v>256</v>
      </c>
      <c r="C262" s="6" t="s">
        <v>162</v>
      </c>
      <c r="D262" s="1" t="s">
        <v>257</v>
      </c>
    </row>
    <row r="263" spans="2:18" ht="16.5" x14ac:dyDescent="0.4">
      <c r="B263" s="7" t="s">
        <v>258</v>
      </c>
      <c r="C263" s="6" t="s">
        <v>162</v>
      </c>
      <c r="D263" s="1" t="s">
        <v>259</v>
      </c>
    </row>
    <row r="264" spans="2:18" ht="13.5" customHeight="1" x14ac:dyDescent="0.4">
      <c r="B264" s="7" t="s">
        <v>260</v>
      </c>
      <c r="C264" s="6" t="s">
        <v>162</v>
      </c>
      <c r="D264" s="1" t="s">
        <v>262</v>
      </c>
    </row>
    <row r="265" spans="2:18" ht="13.5" customHeight="1" x14ac:dyDescent="0.4">
      <c r="B265" s="13" t="s">
        <v>261</v>
      </c>
      <c r="C265" s="6" t="s">
        <v>162</v>
      </c>
      <c r="D265" s="1" t="s">
        <v>263</v>
      </c>
    </row>
    <row r="267" spans="2:18" ht="15.75" x14ac:dyDescent="0.4">
      <c r="Q267" s="1" t="s">
        <v>267</v>
      </c>
    </row>
    <row r="268" spans="2:18" ht="13.5" customHeight="1" x14ac:dyDescent="0.4">
      <c r="D268" s="110" t="s">
        <v>264</v>
      </c>
      <c r="E268" s="111"/>
      <c r="F268" s="112"/>
      <c r="G268" s="110" t="s">
        <v>265</v>
      </c>
      <c r="H268" s="111"/>
      <c r="I268" s="111"/>
      <c r="J268" s="112"/>
      <c r="K268" s="104" t="s">
        <v>266</v>
      </c>
      <c r="L268" s="105"/>
      <c r="M268" s="105"/>
      <c r="N268" s="106"/>
      <c r="O268" s="104" t="s">
        <v>268</v>
      </c>
      <c r="P268" s="105"/>
      <c r="Q268" s="105"/>
      <c r="R268" s="106"/>
    </row>
    <row r="269" spans="2:18" ht="13.5" customHeight="1" x14ac:dyDescent="0.4">
      <c r="D269" s="113"/>
      <c r="E269" s="114"/>
      <c r="F269" s="115"/>
      <c r="G269" s="113"/>
      <c r="H269" s="114"/>
      <c r="I269" s="114"/>
      <c r="J269" s="115"/>
      <c r="K269" s="107"/>
      <c r="L269" s="108"/>
      <c r="M269" s="108"/>
      <c r="N269" s="109"/>
      <c r="O269" s="107"/>
      <c r="P269" s="108"/>
      <c r="Q269" s="108"/>
      <c r="R269" s="109"/>
    </row>
    <row r="270" spans="2:18" ht="13.5" customHeight="1" x14ac:dyDescent="0.4">
      <c r="D270" s="59">
        <v>0</v>
      </c>
      <c r="E270" s="59"/>
      <c r="F270" s="59"/>
      <c r="G270" s="103">
        <f>7/8*10*T251*SQRT(L7*D270)</f>
        <v>0</v>
      </c>
      <c r="H270" s="103"/>
      <c r="I270" s="103"/>
      <c r="J270" s="103"/>
      <c r="K270" s="103">
        <f>7/8*10*T253*SQRT(L7*D270)</f>
        <v>0</v>
      </c>
      <c r="L270" s="103"/>
      <c r="M270" s="103"/>
      <c r="N270" s="103"/>
      <c r="O270" s="103">
        <f>7/8*10*T255*SQRT(L7*D270)</f>
        <v>0</v>
      </c>
      <c r="P270" s="103"/>
      <c r="Q270" s="103"/>
      <c r="R270" s="103"/>
    </row>
    <row r="271" spans="2:18" ht="13.5" customHeight="1" x14ac:dyDescent="0.4">
      <c r="D271" s="65">
        <v>0.5</v>
      </c>
      <c r="E271" s="66"/>
      <c r="F271" s="67"/>
      <c r="G271" s="103">
        <f>7/8*10*T251*SQRT(L7*D271)</f>
        <v>0.74375000000000002</v>
      </c>
      <c r="H271" s="103"/>
      <c r="I271" s="103"/>
      <c r="J271" s="103"/>
      <c r="K271" s="103">
        <f>7/8*10*T253*SQRT(L7*D271)</f>
        <v>1.4000000000000001</v>
      </c>
      <c r="L271" s="103"/>
      <c r="M271" s="103"/>
      <c r="N271" s="103"/>
      <c r="O271" s="103">
        <f>7/8*10*T255*SQRT(L7*D271)</f>
        <v>1.8374999999999999</v>
      </c>
      <c r="P271" s="103"/>
      <c r="Q271" s="103"/>
      <c r="R271" s="103"/>
    </row>
    <row r="273" spans="1:22" ht="13.5" customHeight="1" x14ac:dyDescent="0.4">
      <c r="A273" s="5" t="s">
        <v>269</v>
      </c>
    </row>
    <row r="275" spans="1:22" ht="13.5" customHeight="1" x14ac:dyDescent="0.4">
      <c r="B275" s="1" t="s">
        <v>271</v>
      </c>
      <c r="C275" s="1" t="s">
        <v>270</v>
      </c>
    </row>
    <row r="277" spans="1:22" ht="16.5" x14ac:dyDescent="0.4">
      <c r="D277" s="72" t="s">
        <v>272</v>
      </c>
      <c r="E277" s="72"/>
      <c r="F277" s="72"/>
      <c r="G277" s="72"/>
      <c r="H277" s="72" t="s">
        <v>273</v>
      </c>
      <c r="I277" s="72"/>
      <c r="J277" s="72" t="s">
        <v>284</v>
      </c>
      <c r="K277" s="72"/>
      <c r="L277" s="72"/>
      <c r="M277" s="72" t="s">
        <v>285</v>
      </c>
      <c r="N277" s="72"/>
      <c r="O277" s="72"/>
      <c r="P277" s="72" t="s">
        <v>286</v>
      </c>
      <c r="Q277" s="72"/>
      <c r="R277" s="72"/>
    </row>
    <row r="278" spans="1:22" ht="13.5" customHeight="1" x14ac:dyDescent="0.4">
      <c r="D278" s="59" t="s">
        <v>274</v>
      </c>
      <c r="E278" s="59"/>
      <c r="F278" s="59"/>
      <c r="G278" s="59"/>
      <c r="H278" s="59"/>
      <c r="I278" s="59"/>
      <c r="J278" s="59">
        <f>K81</f>
        <v>0.17</v>
      </c>
      <c r="K278" s="59"/>
      <c r="L278" s="59"/>
      <c r="M278" s="103">
        <f>K82</f>
        <v>0.32</v>
      </c>
      <c r="N278" s="103"/>
      <c r="O278" s="103"/>
      <c r="P278" s="103">
        <f>K83</f>
        <v>0.42</v>
      </c>
      <c r="Q278" s="103"/>
      <c r="R278" s="103"/>
    </row>
    <row r="279" spans="1:22" ht="13.5" customHeight="1" x14ac:dyDescent="0.4">
      <c r="D279" s="59" t="s">
        <v>275</v>
      </c>
      <c r="E279" s="59"/>
      <c r="F279" s="59"/>
      <c r="G279" s="59"/>
      <c r="H279" s="59">
        <v>1.2</v>
      </c>
      <c r="I279" s="59"/>
      <c r="J279" s="65">
        <f>ROUND(J278*(1-0.0015*H279),2)</f>
        <v>0.17</v>
      </c>
      <c r="K279" s="66"/>
      <c r="L279" s="67"/>
      <c r="M279" s="65">
        <f t="shared" ref="M279" si="11">ROUND(M278*(1-0.0015*K279),2)</f>
        <v>0.32</v>
      </c>
      <c r="N279" s="66"/>
      <c r="O279" s="67"/>
      <c r="P279" s="65">
        <f t="shared" ref="P279" si="12">ROUND(P278*(1-0.0015*N279),2)</f>
        <v>0.42</v>
      </c>
      <c r="Q279" s="66"/>
      <c r="R279" s="67"/>
    </row>
    <row r="280" spans="1:22" ht="13.5" customHeight="1" x14ac:dyDescent="0.4">
      <c r="D280" s="59" t="s">
        <v>123</v>
      </c>
      <c r="E280" s="59"/>
      <c r="F280" s="59"/>
      <c r="G280" s="59"/>
      <c r="H280" s="59">
        <v>1.2</v>
      </c>
      <c r="I280" s="59"/>
      <c r="J280" s="65">
        <f>J279</f>
        <v>0.17</v>
      </c>
      <c r="K280" s="66"/>
      <c r="L280" s="67"/>
      <c r="M280" s="65">
        <f t="shared" ref="M280" si="13">M279</f>
        <v>0.32</v>
      </c>
      <c r="N280" s="66"/>
      <c r="O280" s="67"/>
      <c r="P280" s="65">
        <f t="shared" ref="P280" si="14">P279</f>
        <v>0.42</v>
      </c>
      <c r="Q280" s="66"/>
      <c r="R280" s="67"/>
    </row>
    <row r="281" spans="1:22" ht="13.5" customHeight="1" x14ac:dyDescent="0.4">
      <c r="D281" s="59"/>
      <c r="E281" s="59"/>
      <c r="F281" s="59"/>
      <c r="G281" s="59"/>
      <c r="H281" s="59"/>
      <c r="I281" s="59"/>
      <c r="J281" s="65" t="str">
        <f t="shared" ref="J281" si="15">IF(D281="","",ROUND(IF((1-0.015*H281&lt;0.5),$I$141*0.5,$I$141*(1-0.015*H281)),3))</f>
        <v/>
      </c>
      <c r="K281" s="66"/>
      <c r="L281" s="67"/>
      <c r="M281" s="69" t="str">
        <f t="shared" ref="M281" si="16">IF(D281="","",ROUND(IF((1-0.015*M280&lt;0.5),$L$141*0.5,$L$141*(1-0.015*H281)),3))</f>
        <v/>
      </c>
      <c r="N281" s="70"/>
      <c r="O281" s="71"/>
      <c r="P281" s="69" t="str">
        <f t="shared" ref="P281" si="17">IF(G281="","",ROUND(IF((1-0.015*P280&lt;0.5),$L$141*0.5,$L$141*(1-0.015*K281)),3))</f>
        <v/>
      </c>
      <c r="Q281" s="70"/>
      <c r="R281" s="71"/>
    </row>
    <row r="283" spans="1:22" ht="13.5" customHeight="1" x14ac:dyDescent="0.4">
      <c r="B283" s="1" t="s">
        <v>276</v>
      </c>
      <c r="C283" s="1" t="s">
        <v>277</v>
      </c>
    </row>
    <row r="285" spans="1:22" ht="13.5" customHeight="1" x14ac:dyDescent="0.4">
      <c r="D285" s="1" t="s">
        <v>278</v>
      </c>
    </row>
    <row r="287" spans="1:22" x14ac:dyDescent="0.4">
      <c r="C287" s="72" t="s">
        <v>272</v>
      </c>
      <c r="D287" s="72"/>
      <c r="E287" s="72"/>
      <c r="F287" s="72"/>
      <c r="G287" s="73" t="s">
        <v>279</v>
      </c>
      <c r="H287" s="72"/>
      <c r="I287" s="72"/>
      <c r="J287" s="73" t="s">
        <v>280</v>
      </c>
      <c r="K287" s="72"/>
      <c r="L287" s="72"/>
      <c r="M287" s="73" t="s">
        <v>281</v>
      </c>
      <c r="N287" s="72"/>
      <c r="O287" s="72"/>
      <c r="P287" s="72" t="s">
        <v>282</v>
      </c>
      <c r="Q287" s="72"/>
      <c r="R287" s="72"/>
      <c r="S287" s="73" t="s">
        <v>283</v>
      </c>
      <c r="T287" s="72"/>
      <c r="U287" s="72"/>
      <c r="V287" s="72"/>
    </row>
    <row r="288" spans="1:22" x14ac:dyDescent="0.4">
      <c r="C288" s="72"/>
      <c r="D288" s="72"/>
      <c r="E288" s="72"/>
      <c r="F288" s="72"/>
      <c r="G288" s="72"/>
      <c r="H288" s="72"/>
      <c r="I288" s="72"/>
      <c r="J288" s="72"/>
      <c r="K288" s="72"/>
      <c r="L288" s="72"/>
      <c r="M288" s="72"/>
      <c r="N288" s="72"/>
      <c r="O288" s="72"/>
      <c r="P288" s="72"/>
      <c r="Q288" s="72"/>
      <c r="R288" s="72"/>
      <c r="S288" s="72"/>
      <c r="T288" s="72"/>
      <c r="U288" s="72"/>
      <c r="V288" s="72"/>
    </row>
    <row r="289" spans="3:22" ht="13.5" customHeight="1" x14ac:dyDescent="0.4">
      <c r="C289" s="68" t="s">
        <v>287</v>
      </c>
      <c r="D289" s="68"/>
      <c r="E289" s="68"/>
      <c r="F289" s="68"/>
      <c r="G289" s="60">
        <f>Q169</f>
        <v>4.9000000000000004</v>
      </c>
      <c r="H289" s="59"/>
      <c r="I289" s="59"/>
      <c r="J289" s="59">
        <v>0</v>
      </c>
      <c r="K289" s="59"/>
      <c r="L289" s="59"/>
      <c r="M289" s="61">
        <f t="shared" ref="M289:M292" si="18">IF(G289="","",G289+J289)</f>
        <v>4.9000000000000004</v>
      </c>
      <c r="N289" s="61"/>
      <c r="O289" s="61"/>
      <c r="P289" s="62">
        <f>J278</f>
        <v>0.17</v>
      </c>
      <c r="Q289" s="63"/>
      <c r="R289" s="64"/>
      <c r="S289" s="65">
        <f>IF(M289="","",ROUND(P289*M289,2))</f>
        <v>0.83</v>
      </c>
      <c r="T289" s="66"/>
      <c r="U289" s="66"/>
      <c r="V289" s="67"/>
    </row>
    <row r="290" spans="3:22" ht="13.5" customHeight="1" x14ac:dyDescent="0.4">
      <c r="C290" s="59" t="s">
        <v>275</v>
      </c>
      <c r="D290" s="59"/>
      <c r="E290" s="59"/>
      <c r="F290" s="59"/>
      <c r="G290" s="60">
        <f>G289</f>
        <v>4.9000000000000004</v>
      </c>
      <c r="H290" s="59"/>
      <c r="I290" s="59"/>
      <c r="J290" s="59">
        <v>0</v>
      </c>
      <c r="K290" s="59"/>
      <c r="L290" s="59"/>
      <c r="M290" s="61">
        <f t="shared" si="18"/>
        <v>4.9000000000000004</v>
      </c>
      <c r="N290" s="61"/>
      <c r="O290" s="61"/>
      <c r="P290" s="62">
        <f>J279</f>
        <v>0.17</v>
      </c>
      <c r="Q290" s="63"/>
      <c r="R290" s="64"/>
      <c r="S290" s="65">
        <f t="shared" ref="S290:S292" si="19">IF(M290="","",ROUND(P290*M290,2))</f>
        <v>0.83</v>
      </c>
      <c r="T290" s="66"/>
      <c r="U290" s="66"/>
      <c r="V290" s="67"/>
    </row>
    <row r="291" spans="3:22" ht="13.5" customHeight="1" x14ac:dyDescent="0.4">
      <c r="C291" s="59" t="s">
        <v>123</v>
      </c>
      <c r="D291" s="59"/>
      <c r="E291" s="59"/>
      <c r="F291" s="59"/>
      <c r="G291" s="60">
        <f>G289</f>
        <v>4.9000000000000004</v>
      </c>
      <c r="H291" s="59"/>
      <c r="I291" s="59"/>
      <c r="J291" s="59">
        <v>0</v>
      </c>
      <c r="K291" s="59"/>
      <c r="L291" s="59"/>
      <c r="M291" s="61">
        <f t="shared" si="18"/>
        <v>4.9000000000000004</v>
      </c>
      <c r="N291" s="61"/>
      <c r="O291" s="61"/>
      <c r="P291" s="62">
        <f>J280</f>
        <v>0.17</v>
      </c>
      <c r="Q291" s="63"/>
      <c r="R291" s="64"/>
      <c r="S291" s="65">
        <f t="shared" si="19"/>
        <v>0.83</v>
      </c>
      <c r="T291" s="66"/>
      <c r="U291" s="66"/>
      <c r="V291" s="67"/>
    </row>
    <row r="292" spans="3:22" ht="13.5" customHeight="1" x14ac:dyDescent="0.4">
      <c r="C292" s="68"/>
      <c r="D292" s="68"/>
      <c r="E292" s="68"/>
      <c r="F292" s="68"/>
      <c r="G292" s="59"/>
      <c r="H292" s="59"/>
      <c r="I292" s="59"/>
      <c r="J292" s="59"/>
      <c r="K292" s="59"/>
      <c r="L292" s="59"/>
      <c r="M292" s="61" t="str">
        <f t="shared" si="18"/>
        <v/>
      </c>
      <c r="N292" s="61"/>
      <c r="O292" s="61"/>
      <c r="P292" s="69" t="str">
        <f t="shared" ref="P292" si="20">IF(M292="","",VLOOKUP(C292,$C$141:$N$147,7,FALSE))</f>
        <v/>
      </c>
      <c r="Q292" s="70"/>
      <c r="R292" s="71"/>
      <c r="S292" s="65" t="str">
        <f t="shared" si="19"/>
        <v/>
      </c>
      <c r="T292" s="66"/>
      <c r="U292" s="66"/>
      <c r="V292" s="67"/>
    </row>
    <row r="295" spans="3:22" ht="13.5" customHeight="1" x14ac:dyDescent="0.4">
      <c r="D295" s="1" t="s">
        <v>288</v>
      </c>
    </row>
    <row r="297" spans="3:22" ht="13.5" customHeight="1" x14ac:dyDescent="0.4">
      <c r="C297" s="72" t="s">
        <v>272</v>
      </c>
      <c r="D297" s="72"/>
      <c r="E297" s="72"/>
      <c r="F297" s="72"/>
      <c r="G297" s="73" t="s">
        <v>279</v>
      </c>
      <c r="H297" s="72"/>
      <c r="I297" s="72"/>
      <c r="J297" s="73" t="s">
        <v>280</v>
      </c>
      <c r="K297" s="72"/>
      <c r="L297" s="72"/>
      <c r="M297" s="73" t="s">
        <v>281</v>
      </c>
      <c r="N297" s="72"/>
      <c r="O297" s="72"/>
      <c r="P297" s="72" t="s">
        <v>282</v>
      </c>
      <c r="Q297" s="72"/>
      <c r="R297" s="72"/>
      <c r="S297" s="73" t="s">
        <v>283</v>
      </c>
      <c r="T297" s="72"/>
      <c r="U297" s="72"/>
      <c r="V297" s="72"/>
    </row>
    <row r="298" spans="3:22" ht="13.5" customHeight="1" x14ac:dyDescent="0.4">
      <c r="C298" s="72"/>
      <c r="D298" s="72"/>
      <c r="E298" s="72"/>
      <c r="F298" s="72"/>
      <c r="G298" s="72"/>
      <c r="H298" s="72"/>
      <c r="I298" s="72"/>
      <c r="J298" s="72"/>
      <c r="K298" s="72"/>
      <c r="L298" s="72"/>
      <c r="M298" s="72"/>
      <c r="N298" s="72"/>
      <c r="O298" s="72"/>
      <c r="P298" s="72"/>
      <c r="Q298" s="72"/>
      <c r="R298" s="72"/>
      <c r="S298" s="72"/>
      <c r="T298" s="72"/>
      <c r="U298" s="72"/>
      <c r="V298" s="72"/>
    </row>
    <row r="299" spans="3:22" ht="13.5" customHeight="1" x14ac:dyDescent="0.4">
      <c r="C299" s="68" t="s">
        <v>287</v>
      </c>
      <c r="D299" s="68"/>
      <c r="E299" s="68"/>
      <c r="F299" s="68"/>
      <c r="G299" s="60">
        <f>G289</f>
        <v>4.9000000000000004</v>
      </c>
      <c r="H299" s="59"/>
      <c r="I299" s="59"/>
      <c r="J299" s="59">
        <v>0</v>
      </c>
      <c r="K299" s="59"/>
      <c r="L299" s="59"/>
      <c r="M299" s="61">
        <f t="shared" ref="M299:M302" si="21">IF(G299="","",G299+J299)</f>
        <v>4.9000000000000004</v>
      </c>
      <c r="N299" s="61"/>
      <c r="O299" s="61"/>
      <c r="P299" s="62">
        <f>M278</f>
        <v>0.32</v>
      </c>
      <c r="Q299" s="63"/>
      <c r="R299" s="64"/>
      <c r="S299" s="65">
        <f>IF(M299="","",ROUND(P299*M299,2))</f>
        <v>1.57</v>
      </c>
      <c r="T299" s="66"/>
      <c r="U299" s="66"/>
      <c r="V299" s="67"/>
    </row>
    <row r="300" spans="3:22" ht="13.5" customHeight="1" x14ac:dyDescent="0.4">
      <c r="C300" s="59" t="s">
        <v>275</v>
      </c>
      <c r="D300" s="59"/>
      <c r="E300" s="59"/>
      <c r="F300" s="59"/>
      <c r="G300" s="60">
        <f>G299</f>
        <v>4.9000000000000004</v>
      </c>
      <c r="H300" s="59"/>
      <c r="I300" s="59"/>
      <c r="J300" s="59">
        <v>0</v>
      </c>
      <c r="K300" s="59"/>
      <c r="L300" s="59"/>
      <c r="M300" s="61">
        <f t="shared" si="21"/>
        <v>4.9000000000000004</v>
      </c>
      <c r="N300" s="61"/>
      <c r="O300" s="61"/>
      <c r="P300" s="62">
        <f>M279</f>
        <v>0.32</v>
      </c>
      <c r="Q300" s="63"/>
      <c r="R300" s="64"/>
      <c r="S300" s="65">
        <f t="shared" ref="S300:S302" si="22">IF(M300="","",ROUND(P300*M300,2))</f>
        <v>1.57</v>
      </c>
      <c r="T300" s="66"/>
      <c r="U300" s="66"/>
      <c r="V300" s="67"/>
    </row>
    <row r="301" spans="3:22" ht="13.5" customHeight="1" x14ac:dyDescent="0.4">
      <c r="C301" s="59" t="s">
        <v>123</v>
      </c>
      <c r="D301" s="59"/>
      <c r="E301" s="59"/>
      <c r="F301" s="59"/>
      <c r="G301" s="60">
        <f>G299</f>
        <v>4.9000000000000004</v>
      </c>
      <c r="H301" s="59"/>
      <c r="I301" s="59"/>
      <c r="J301" s="59">
        <v>0</v>
      </c>
      <c r="K301" s="59"/>
      <c r="L301" s="59"/>
      <c r="M301" s="61">
        <f t="shared" si="21"/>
        <v>4.9000000000000004</v>
      </c>
      <c r="N301" s="61"/>
      <c r="O301" s="61"/>
      <c r="P301" s="62">
        <f>M280</f>
        <v>0.32</v>
      </c>
      <c r="Q301" s="63"/>
      <c r="R301" s="64"/>
      <c r="S301" s="65">
        <f t="shared" si="22"/>
        <v>1.57</v>
      </c>
      <c r="T301" s="66"/>
      <c r="U301" s="66"/>
      <c r="V301" s="67"/>
    </row>
    <row r="302" spans="3:22" ht="13.5" customHeight="1" x14ac:dyDescent="0.4">
      <c r="C302" s="68"/>
      <c r="D302" s="68"/>
      <c r="E302" s="68"/>
      <c r="F302" s="68"/>
      <c r="G302" s="59"/>
      <c r="H302" s="59"/>
      <c r="I302" s="59"/>
      <c r="J302" s="59"/>
      <c r="K302" s="59"/>
      <c r="L302" s="59"/>
      <c r="M302" s="61" t="str">
        <f t="shared" si="21"/>
        <v/>
      </c>
      <c r="N302" s="61"/>
      <c r="O302" s="61"/>
      <c r="P302" s="69" t="str">
        <f t="shared" ref="P302" si="23">IF(M302="","",VLOOKUP(C302,$C$141:$N$147,7,FALSE))</f>
        <v/>
      </c>
      <c r="Q302" s="70"/>
      <c r="R302" s="71"/>
      <c r="S302" s="65" t="str">
        <f t="shared" si="22"/>
        <v/>
      </c>
      <c r="T302" s="66"/>
      <c r="U302" s="66"/>
      <c r="V302" s="67"/>
    </row>
    <row r="305" spans="1:22" ht="13.5" customHeight="1" x14ac:dyDescent="0.4">
      <c r="D305" s="1" t="s">
        <v>289</v>
      </c>
    </row>
    <row r="307" spans="1:22" ht="13.5" customHeight="1" x14ac:dyDescent="0.4">
      <c r="C307" s="72" t="s">
        <v>272</v>
      </c>
      <c r="D307" s="72"/>
      <c r="E307" s="72"/>
      <c r="F307" s="72"/>
      <c r="G307" s="73" t="s">
        <v>279</v>
      </c>
      <c r="H307" s="72"/>
      <c r="I307" s="72"/>
      <c r="J307" s="73" t="s">
        <v>280</v>
      </c>
      <c r="K307" s="72"/>
      <c r="L307" s="72"/>
      <c r="M307" s="73" t="s">
        <v>281</v>
      </c>
      <c r="N307" s="72"/>
      <c r="O307" s="72"/>
      <c r="P307" s="72" t="s">
        <v>282</v>
      </c>
      <c r="Q307" s="72"/>
      <c r="R307" s="72"/>
      <c r="S307" s="73" t="s">
        <v>283</v>
      </c>
      <c r="T307" s="72"/>
      <c r="U307" s="72"/>
      <c r="V307" s="72"/>
    </row>
    <row r="308" spans="1:22" ht="13.5" customHeight="1" x14ac:dyDescent="0.4">
      <c r="C308" s="72"/>
      <c r="D308" s="72"/>
      <c r="E308" s="72"/>
      <c r="F308" s="72"/>
      <c r="G308" s="72"/>
      <c r="H308" s="72"/>
      <c r="I308" s="72"/>
      <c r="J308" s="72"/>
      <c r="K308" s="72"/>
      <c r="L308" s="72"/>
      <c r="M308" s="72"/>
      <c r="N308" s="72"/>
      <c r="O308" s="72"/>
      <c r="P308" s="72"/>
      <c r="Q308" s="72"/>
      <c r="R308" s="72"/>
      <c r="S308" s="72"/>
      <c r="T308" s="72"/>
      <c r="U308" s="72"/>
      <c r="V308" s="72"/>
    </row>
    <row r="309" spans="1:22" ht="13.5" customHeight="1" x14ac:dyDescent="0.4">
      <c r="C309" s="68" t="s">
        <v>287</v>
      </c>
      <c r="D309" s="68"/>
      <c r="E309" s="68"/>
      <c r="F309" s="68"/>
      <c r="G309" s="60">
        <f>G299</f>
        <v>4.9000000000000004</v>
      </c>
      <c r="H309" s="59"/>
      <c r="I309" s="59"/>
      <c r="J309" s="59">
        <v>0</v>
      </c>
      <c r="K309" s="59"/>
      <c r="L309" s="59"/>
      <c r="M309" s="61">
        <f t="shared" ref="M309:M312" si="24">IF(G309="","",G309+J309)</f>
        <v>4.9000000000000004</v>
      </c>
      <c r="N309" s="61"/>
      <c r="O309" s="61"/>
      <c r="P309" s="62">
        <f>P278</f>
        <v>0.42</v>
      </c>
      <c r="Q309" s="63"/>
      <c r="R309" s="64"/>
      <c r="S309" s="65">
        <f>IF(M309="","",ROUND(P309*M309,2))</f>
        <v>2.06</v>
      </c>
      <c r="T309" s="66"/>
      <c r="U309" s="66"/>
      <c r="V309" s="67"/>
    </row>
    <row r="310" spans="1:22" ht="13.5" customHeight="1" x14ac:dyDescent="0.4">
      <c r="C310" s="59" t="s">
        <v>275</v>
      </c>
      <c r="D310" s="59"/>
      <c r="E310" s="59"/>
      <c r="F310" s="59"/>
      <c r="G310" s="60">
        <f>G309</f>
        <v>4.9000000000000004</v>
      </c>
      <c r="H310" s="59"/>
      <c r="I310" s="59"/>
      <c r="J310" s="59">
        <v>0</v>
      </c>
      <c r="K310" s="59"/>
      <c r="L310" s="59"/>
      <c r="M310" s="61">
        <f t="shared" si="24"/>
        <v>4.9000000000000004</v>
      </c>
      <c r="N310" s="61"/>
      <c r="O310" s="61"/>
      <c r="P310" s="62">
        <f>P279</f>
        <v>0.42</v>
      </c>
      <c r="Q310" s="63"/>
      <c r="R310" s="64"/>
      <c r="S310" s="65">
        <f t="shared" ref="S310:S312" si="25">IF(M310="","",ROUND(P310*M310,2))</f>
        <v>2.06</v>
      </c>
      <c r="T310" s="66"/>
      <c r="U310" s="66"/>
      <c r="V310" s="67"/>
    </row>
    <row r="311" spans="1:22" ht="13.5" customHeight="1" x14ac:dyDescent="0.4">
      <c r="C311" s="59" t="s">
        <v>123</v>
      </c>
      <c r="D311" s="59"/>
      <c r="E311" s="59"/>
      <c r="F311" s="59"/>
      <c r="G311" s="60">
        <f>G309</f>
        <v>4.9000000000000004</v>
      </c>
      <c r="H311" s="59"/>
      <c r="I311" s="59"/>
      <c r="J311" s="59">
        <v>0</v>
      </c>
      <c r="K311" s="59"/>
      <c r="L311" s="59"/>
      <c r="M311" s="61">
        <f t="shared" si="24"/>
        <v>4.9000000000000004</v>
      </c>
      <c r="N311" s="61"/>
      <c r="O311" s="61"/>
      <c r="P311" s="62">
        <f>P280</f>
        <v>0.42</v>
      </c>
      <c r="Q311" s="63"/>
      <c r="R311" s="64"/>
      <c r="S311" s="65">
        <f t="shared" si="25"/>
        <v>2.06</v>
      </c>
      <c r="T311" s="66"/>
      <c r="U311" s="66"/>
      <c r="V311" s="67"/>
    </row>
    <row r="312" spans="1:22" ht="13.5" customHeight="1" x14ac:dyDescent="0.4">
      <c r="C312" s="68"/>
      <c r="D312" s="68"/>
      <c r="E312" s="68"/>
      <c r="F312" s="68"/>
      <c r="G312" s="59"/>
      <c r="H312" s="59"/>
      <c r="I312" s="59"/>
      <c r="J312" s="59"/>
      <c r="K312" s="59"/>
      <c r="L312" s="59"/>
      <c r="M312" s="61" t="str">
        <f t="shared" si="24"/>
        <v/>
      </c>
      <c r="N312" s="61"/>
      <c r="O312" s="61"/>
      <c r="P312" s="69" t="str">
        <f t="shared" ref="P312" si="26">IF(M312="","",VLOOKUP(C312,$C$141:$N$147,7,FALSE))</f>
        <v/>
      </c>
      <c r="Q312" s="70"/>
      <c r="R312" s="71"/>
      <c r="S312" s="65" t="str">
        <f t="shared" si="25"/>
        <v/>
      </c>
      <c r="T312" s="66"/>
      <c r="U312" s="66"/>
      <c r="V312" s="67"/>
    </row>
    <row r="314" spans="1:22" ht="13.5" customHeight="1" x14ac:dyDescent="0.4">
      <c r="A314" s="5" t="s">
        <v>290</v>
      </c>
    </row>
    <row r="316" spans="1:22" ht="13.5" customHeight="1" x14ac:dyDescent="0.4">
      <c r="C316" s="1" t="s">
        <v>291</v>
      </c>
    </row>
    <row r="319" spans="1:22" ht="13.5" customHeight="1" x14ac:dyDescent="0.4">
      <c r="A319" s="5" t="s">
        <v>292</v>
      </c>
    </row>
    <row r="321" spans="1:21" ht="13.5" customHeight="1" x14ac:dyDescent="0.4">
      <c r="A321" s="5" t="s">
        <v>293</v>
      </c>
    </row>
    <row r="323" spans="1:21" ht="18.75" x14ac:dyDescent="0.4">
      <c r="C323" s="54" t="s">
        <v>294</v>
      </c>
      <c r="D323" s="54"/>
      <c r="E323" s="54"/>
      <c r="F323" s="54" t="s">
        <v>295</v>
      </c>
      <c r="G323" s="54"/>
      <c r="H323" s="54"/>
      <c r="I323" s="54"/>
      <c r="J323" s="54"/>
      <c r="K323" s="54"/>
      <c r="L323" s="14"/>
      <c r="M323" s="15"/>
      <c r="N323" s="15"/>
      <c r="O323" s="15"/>
      <c r="P323" s="15" t="s">
        <v>296</v>
      </c>
      <c r="Q323" s="16"/>
      <c r="R323" s="54"/>
      <c r="S323" s="54"/>
      <c r="T323" s="54"/>
      <c r="U323" s="54"/>
    </row>
    <row r="324" spans="1:21" ht="18.75" x14ac:dyDescent="0.4">
      <c r="C324" s="54"/>
      <c r="D324" s="54"/>
      <c r="E324" s="54"/>
      <c r="F324" s="54" t="s">
        <v>297</v>
      </c>
      <c r="G324" s="54"/>
      <c r="H324" s="54"/>
      <c r="I324" s="54"/>
      <c r="J324" s="54"/>
      <c r="K324" s="54"/>
      <c r="L324" s="17"/>
      <c r="M324"/>
      <c r="N324"/>
      <c r="O324"/>
      <c r="P324"/>
      <c r="Q324" s="18"/>
      <c r="R324" s="54"/>
      <c r="S324" s="54"/>
      <c r="T324" s="54"/>
      <c r="U324" s="54"/>
    </row>
    <row r="325" spans="1:21" ht="18.75" x14ac:dyDescent="0.4">
      <c r="C325" s="54"/>
      <c r="D325" s="54"/>
      <c r="E325" s="54"/>
      <c r="F325" s="54" t="s">
        <v>298</v>
      </c>
      <c r="G325" s="54"/>
      <c r="H325" s="54"/>
      <c r="I325" s="54"/>
      <c r="J325" s="54"/>
      <c r="K325" s="54"/>
      <c r="L325" s="17"/>
      <c r="M325"/>
      <c r="N325"/>
      <c r="O325"/>
      <c r="P325"/>
      <c r="Q325" s="18"/>
      <c r="R325" s="54"/>
      <c r="S325" s="54"/>
      <c r="T325" s="54"/>
      <c r="U325" s="54"/>
    </row>
    <row r="326" spans="1:21" ht="18.75" x14ac:dyDescent="0.4">
      <c r="C326" s="54"/>
      <c r="D326" s="54"/>
      <c r="E326" s="54"/>
      <c r="F326" s="54" t="s">
        <v>299</v>
      </c>
      <c r="G326" s="54"/>
      <c r="H326" s="54"/>
      <c r="I326" s="54"/>
      <c r="J326" s="54"/>
      <c r="K326" s="54"/>
      <c r="L326" s="17"/>
      <c r="M326"/>
      <c r="N326"/>
      <c r="O326"/>
      <c r="P326"/>
      <c r="Q326" s="18"/>
      <c r="R326" s="54"/>
      <c r="S326" s="54"/>
      <c r="T326" s="54"/>
      <c r="U326" s="54"/>
    </row>
    <row r="327" spans="1:21" ht="18.75" x14ac:dyDescent="0.4">
      <c r="C327" s="54"/>
      <c r="D327" s="54"/>
      <c r="E327" s="54"/>
      <c r="F327" s="54" t="s">
        <v>300</v>
      </c>
      <c r="G327" s="54"/>
      <c r="H327" s="54"/>
      <c r="I327" s="54"/>
      <c r="J327" s="54"/>
      <c r="K327" s="54"/>
      <c r="L327" s="17"/>
      <c r="M327"/>
      <c r="N327"/>
      <c r="O327"/>
      <c r="P327"/>
      <c r="Q327" s="18"/>
      <c r="R327" s="54"/>
      <c r="S327" s="54"/>
      <c r="T327" s="54"/>
      <c r="U327" s="54"/>
    </row>
    <row r="328" spans="1:21" ht="13.5" customHeight="1" x14ac:dyDescent="0.4">
      <c r="C328" s="54"/>
      <c r="D328" s="54"/>
      <c r="E328" s="54"/>
      <c r="F328" s="54"/>
      <c r="G328" s="54"/>
      <c r="H328" s="54"/>
      <c r="I328" s="54"/>
      <c r="J328" s="54"/>
      <c r="K328" s="54"/>
      <c r="L328" s="19"/>
      <c r="M328" s="20"/>
      <c r="N328" s="20"/>
      <c r="O328" s="20"/>
      <c r="P328" s="20"/>
      <c r="Q328" s="21"/>
      <c r="R328" s="54"/>
      <c r="S328" s="54"/>
      <c r="T328" s="54"/>
      <c r="U328" s="54"/>
    </row>
    <row r="329" spans="1:21" ht="18.75" x14ac:dyDescent="0.4">
      <c r="C329" s="54" t="s">
        <v>301</v>
      </c>
      <c r="D329" s="54"/>
      <c r="E329" s="54"/>
      <c r="F329" s="54" t="s">
        <v>295</v>
      </c>
      <c r="G329" s="54"/>
      <c r="H329" s="54"/>
      <c r="I329" s="54"/>
      <c r="J329" s="54"/>
      <c r="K329" s="54"/>
      <c r="L329" s="14"/>
      <c r="M329" s="15"/>
      <c r="N329" s="15"/>
      <c r="O329" s="15"/>
      <c r="P329" s="15" t="s">
        <v>296</v>
      </c>
      <c r="Q329" s="16"/>
      <c r="R329" s="54"/>
      <c r="S329" s="54"/>
      <c r="T329" s="54"/>
      <c r="U329" s="54"/>
    </row>
    <row r="330" spans="1:21" ht="18.75" x14ac:dyDescent="0.4">
      <c r="C330" s="54"/>
      <c r="D330" s="54"/>
      <c r="E330" s="54"/>
      <c r="F330" s="54" t="s">
        <v>297</v>
      </c>
      <c r="G330" s="54"/>
      <c r="H330" s="54"/>
      <c r="I330" s="54"/>
      <c r="J330" s="54"/>
      <c r="K330" s="54"/>
      <c r="L330" s="17"/>
      <c r="M330"/>
      <c r="N330"/>
      <c r="O330"/>
      <c r="P330"/>
      <c r="Q330" s="18"/>
      <c r="R330" s="54"/>
      <c r="S330" s="54"/>
      <c r="T330" s="54"/>
      <c r="U330" s="54"/>
    </row>
    <row r="331" spans="1:21" ht="18.75" x14ac:dyDescent="0.4">
      <c r="C331" s="54"/>
      <c r="D331" s="54"/>
      <c r="E331" s="54"/>
      <c r="F331" s="54" t="s">
        <v>298</v>
      </c>
      <c r="G331" s="54"/>
      <c r="H331" s="54"/>
      <c r="I331" s="54"/>
      <c r="J331" s="54"/>
      <c r="K331" s="54"/>
      <c r="L331" s="17"/>
      <c r="M331"/>
      <c r="N331"/>
      <c r="O331"/>
      <c r="P331"/>
      <c r="Q331" s="18"/>
      <c r="R331" s="54"/>
      <c r="S331" s="54"/>
      <c r="T331" s="54"/>
      <c r="U331" s="54"/>
    </row>
    <row r="332" spans="1:21" ht="18.75" x14ac:dyDescent="0.4">
      <c r="C332" s="54"/>
      <c r="D332" s="54"/>
      <c r="E332" s="54"/>
      <c r="F332" s="54" t="s">
        <v>300</v>
      </c>
      <c r="G332" s="54"/>
      <c r="H332" s="54"/>
      <c r="I332" s="54"/>
      <c r="J332" s="54"/>
      <c r="K332" s="54"/>
      <c r="L332" s="17"/>
      <c r="M332"/>
      <c r="N332"/>
      <c r="O332"/>
      <c r="P332"/>
      <c r="Q332" s="18"/>
      <c r="R332" s="54"/>
      <c r="S332" s="54"/>
      <c r="T332" s="54"/>
      <c r="U332" s="54"/>
    </row>
    <row r="333" spans="1:21" ht="13.5" customHeight="1" x14ac:dyDescent="0.4">
      <c r="C333" s="54"/>
      <c r="D333" s="54"/>
      <c r="E333" s="54"/>
      <c r="F333" s="54"/>
      <c r="G333" s="54"/>
      <c r="H333" s="54"/>
      <c r="I333" s="54"/>
      <c r="J333" s="54"/>
      <c r="K333" s="54"/>
      <c r="L333" s="17"/>
      <c r="M333"/>
      <c r="N333"/>
      <c r="O333"/>
      <c r="P333"/>
      <c r="Q333" s="18"/>
      <c r="R333" s="54"/>
      <c r="S333" s="54"/>
      <c r="T333" s="54"/>
      <c r="U333" s="54"/>
    </row>
    <row r="334" spans="1:21" ht="13.5" customHeight="1" x14ac:dyDescent="0.4">
      <c r="C334" s="54"/>
      <c r="D334" s="54"/>
      <c r="E334" s="54"/>
      <c r="F334" s="54"/>
      <c r="G334" s="54"/>
      <c r="H334" s="54"/>
      <c r="I334" s="54"/>
      <c r="J334" s="54"/>
      <c r="K334" s="54"/>
      <c r="L334" s="19"/>
      <c r="M334" s="20"/>
      <c r="N334" s="20"/>
      <c r="O334" s="20"/>
      <c r="P334" s="20"/>
      <c r="Q334" s="21"/>
      <c r="R334" s="54"/>
      <c r="S334" s="54"/>
      <c r="T334" s="54"/>
      <c r="U334" s="54"/>
    </row>
    <row r="337" spans="1:21" ht="13.5" customHeight="1" x14ac:dyDescent="0.4">
      <c r="A337" s="5" t="s">
        <v>302</v>
      </c>
    </row>
    <row r="339" spans="1:21" ht="18.75" x14ac:dyDescent="0.4">
      <c r="C339" s="54" t="s">
        <v>303</v>
      </c>
      <c r="D339" s="54"/>
      <c r="E339" s="54"/>
      <c r="F339" s="54" t="s">
        <v>295</v>
      </c>
      <c r="G339" s="54"/>
      <c r="H339" s="54"/>
      <c r="I339" s="54"/>
      <c r="J339" s="54"/>
      <c r="K339" s="54"/>
      <c r="L339" s="14"/>
      <c r="M339" s="15"/>
      <c r="N339" s="15"/>
      <c r="O339" s="15"/>
      <c r="P339" s="15" t="s">
        <v>304</v>
      </c>
      <c r="Q339" s="16"/>
      <c r="R339" s="58" t="s">
        <v>305</v>
      </c>
      <c r="S339" s="58"/>
      <c r="T339" s="58"/>
      <c r="U339" s="58"/>
    </row>
    <row r="340" spans="1:21" ht="18.75" x14ac:dyDescent="0.4">
      <c r="C340" s="54"/>
      <c r="D340" s="54"/>
      <c r="E340" s="54"/>
      <c r="F340" s="54" t="s">
        <v>297</v>
      </c>
      <c r="G340" s="54"/>
      <c r="H340" s="54"/>
      <c r="I340" s="54"/>
      <c r="J340" s="54"/>
      <c r="K340" s="54"/>
      <c r="L340" s="17"/>
      <c r="M340"/>
      <c r="N340"/>
      <c r="O340"/>
      <c r="P340"/>
      <c r="Q340" s="18"/>
      <c r="R340" s="58"/>
      <c r="S340" s="58"/>
      <c r="T340" s="58"/>
      <c r="U340" s="58"/>
    </row>
    <row r="341" spans="1:21" ht="18.75" x14ac:dyDescent="0.4">
      <c r="C341" s="54"/>
      <c r="D341" s="54"/>
      <c r="E341" s="54"/>
      <c r="F341" s="54" t="s">
        <v>306</v>
      </c>
      <c r="G341" s="54"/>
      <c r="H341" s="54"/>
      <c r="I341" s="54"/>
      <c r="J341" s="54"/>
      <c r="K341" s="54"/>
      <c r="L341" s="17"/>
      <c r="M341"/>
      <c r="N341"/>
      <c r="O341"/>
      <c r="P341"/>
      <c r="Q341" s="18"/>
      <c r="R341" s="58"/>
      <c r="S341" s="58"/>
      <c r="T341" s="58"/>
      <c r="U341" s="58"/>
    </row>
    <row r="342" spans="1:21" ht="18.75" x14ac:dyDescent="0.4">
      <c r="C342" s="54"/>
      <c r="D342" s="54"/>
      <c r="E342" s="54"/>
      <c r="F342" s="54" t="s">
        <v>299</v>
      </c>
      <c r="G342" s="54"/>
      <c r="H342" s="54"/>
      <c r="I342" s="54"/>
      <c r="J342" s="54"/>
      <c r="K342" s="54"/>
      <c r="L342" s="17"/>
      <c r="M342"/>
      <c r="N342"/>
      <c r="O342"/>
      <c r="P342"/>
      <c r="Q342" s="18"/>
      <c r="R342" s="58"/>
      <c r="S342" s="58"/>
      <c r="T342" s="58"/>
      <c r="U342" s="58"/>
    </row>
    <row r="343" spans="1:21" ht="18.75" x14ac:dyDescent="0.4">
      <c r="C343" s="54"/>
      <c r="D343" s="54"/>
      <c r="E343" s="54"/>
      <c r="F343" s="54" t="s">
        <v>300</v>
      </c>
      <c r="G343" s="54"/>
      <c r="H343" s="54"/>
      <c r="I343" s="54"/>
      <c r="J343" s="54"/>
      <c r="K343" s="54"/>
      <c r="L343" s="17"/>
      <c r="M343"/>
      <c r="N343"/>
      <c r="O343"/>
      <c r="P343"/>
      <c r="Q343" s="18"/>
      <c r="R343" s="58"/>
      <c r="S343" s="58"/>
      <c r="T343" s="58"/>
      <c r="U343" s="58"/>
    </row>
    <row r="344" spans="1:21" ht="18.75" x14ac:dyDescent="0.4">
      <c r="C344" s="54"/>
      <c r="D344" s="54"/>
      <c r="E344" s="54"/>
      <c r="F344" s="54" t="s">
        <v>307</v>
      </c>
      <c r="G344" s="54"/>
      <c r="H344" s="54"/>
      <c r="I344" s="54"/>
      <c r="J344" s="54"/>
      <c r="K344" s="54"/>
      <c r="L344" s="17"/>
      <c r="M344"/>
      <c r="N344"/>
      <c r="O344"/>
      <c r="P344"/>
      <c r="Q344" s="18"/>
      <c r="R344" s="58"/>
      <c r="S344" s="58"/>
      <c r="T344" s="58"/>
      <c r="U344" s="58"/>
    </row>
    <row r="345" spans="1:21" ht="18.75" x14ac:dyDescent="0.4">
      <c r="C345" s="54"/>
      <c r="D345" s="54"/>
      <c r="E345" s="54"/>
      <c r="F345" s="54" t="s">
        <v>308</v>
      </c>
      <c r="G345" s="54"/>
      <c r="H345" s="54"/>
      <c r="I345" s="54"/>
      <c r="J345" s="54"/>
      <c r="K345" s="54"/>
      <c r="L345" s="19"/>
      <c r="M345" s="20"/>
      <c r="N345" s="20"/>
      <c r="O345" s="20"/>
      <c r="P345" s="20"/>
      <c r="Q345" s="21"/>
      <c r="R345" s="58"/>
      <c r="S345" s="58"/>
      <c r="T345" s="58"/>
      <c r="U345" s="58"/>
    </row>
    <row r="346" spans="1:21" ht="18.75" x14ac:dyDescent="0.4">
      <c r="C346" s="54" t="s">
        <v>309</v>
      </c>
      <c r="D346" s="54"/>
      <c r="E346" s="54"/>
      <c r="F346" s="54" t="s">
        <v>295</v>
      </c>
      <c r="G346" s="54"/>
      <c r="H346" s="54"/>
      <c r="I346" s="54"/>
      <c r="J346" s="54"/>
      <c r="K346" s="54"/>
      <c r="L346" s="14"/>
      <c r="M346" s="15"/>
      <c r="N346" s="15"/>
      <c r="O346" s="15"/>
      <c r="P346" s="15" t="s">
        <v>304</v>
      </c>
      <c r="Q346" s="16"/>
      <c r="R346" s="58" t="s">
        <v>310</v>
      </c>
      <c r="S346" s="58"/>
      <c r="T346" s="58"/>
      <c r="U346" s="58"/>
    </row>
    <row r="347" spans="1:21" ht="18.75" x14ac:dyDescent="0.4">
      <c r="C347" s="54"/>
      <c r="D347" s="54"/>
      <c r="E347" s="54"/>
      <c r="F347" s="54" t="s">
        <v>297</v>
      </c>
      <c r="G347" s="54"/>
      <c r="H347" s="54"/>
      <c r="I347" s="54"/>
      <c r="J347" s="54"/>
      <c r="K347" s="54"/>
      <c r="L347" s="17"/>
      <c r="M347"/>
      <c r="N347"/>
      <c r="O347"/>
      <c r="P347"/>
      <c r="Q347" s="18"/>
      <c r="R347" s="58"/>
      <c r="S347" s="58"/>
      <c r="T347" s="58"/>
      <c r="U347" s="58"/>
    </row>
    <row r="348" spans="1:21" ht="18.75" x14ac:dyDescent="0.4">
      <c r="C348" s="54"/>
      <c r="D348" s="54"/>
      <c r="E348" s="54"/>
      <c r="F348" s="54" t="s">
        <v>306</v>
      </c>
      <c r="G348" s="54"/>
      <c r="H348" s="54"/>
      <c r="I348" s="54"/>
      <c r="J348" s="54"/>
      <c r="K348" s="54"/>
      <c r="L348" s="17"/>
      <c r="M348"/>
      <c r="N348"/>
      <c r="O348"/>
      <c r="P348"/>
      <c r="Q348" s="18"/>
      <c r="R348" s="58"/>
      <c r="S348" s="58"/>
      <c r="T348" s="58"/>
      <c r="U348" s="58"/>
    </row>
    <row r="349" spans="1:21" ht="18.75" x14ac:dyDescent="0.4">
      <c r="C349" s="54"/>
      <c r="D349" s="54"/>
      <c r="E349" s="54"/>
      <c r="F349" s="54" t="s">
        <v>300</v>
      </c>
      <c r="G349" s="54"/>
      <c r="H349" s="54"/>
      <c r="I349" s="54"/>
      <c r="J349" s="54"/>
      <c r="K349" s="54"/>
      <c r="L349" s="17"/>
      <c r="M349"/>
      <c r="N349"/>
      <c r="O349"/>
      <c r="P349"/>
      <c r="Q349" s="18"/>
      <c r="R349" s="58"/>
      <c r="S349" s="58"/>
      <c r="T349" s="58"/>
      <c r="U349" s="58"/>
    </row>
    <row r="350" spans="1:21" ht="18.75" x14ac:dyDescent="0.4">
      <c r="C350" s="54"/>
      <c r="D350" s="54"/>
      <c r="E350" s="54"/>
      <c r="F350" s="54" t="s">
        <v>308</v>
      </c>
      <c r="G350" s="54"/>
      <c r="H350" s="54"/>
      <c r="I350" s="54"/>
      <c r="J350" s="54"/>
      <c r="K350" s="54"/>
      <c r="L350" s="17"/>
      <c r="M350"/>
      <c r="N350"/>
      <c r="O350"/>
      <c r="P350"/>
      <c r="Q350" s="18"/>
      <c r="R350" s="58"/>
      <c r="S350" s="58"/>
      <c r="T350" s="58"/>
      <c r="U350" s="58"/>
    </row>
    <row r="351" spans="1:21" ht="13.5" customHeight="1" x14ac:dyDescent="0.4">
      <c r="C351" s="54"/>
      <c r="D351" s="54"/>
      <c r="E351" s="54"/>
      <c r="F351" s="54"/>
      <c r="G351" s="54"/>
      <c r="H351" s="54"/>
      <c r="I351" s="54"/>
      <c r="J351" s="54"/>
      <c r="K351" s="54"/>
      <c r="L351" s="19"/>
      <c r="M351" s="20"/>
      <c r="N351" s="20"/>
      <c r="O351" s="20"/>
      <c r="P351" s="20"/>
      <c r="Q351" s="21"/>
      <c r="R351" s="58"/>
      <c r="S351" s="58"/>
      <c r="T351" s="58"/>
      <c r="U351" s="58"/>
    </row>
    <row r="359" spans="1:21" ht="13.5" customHeight="1" x14ac:dyDescent="0.4">
      <c r="A359" s="5" t="s">
        <v>311</v>
      </c>
    </row>
    <row r="361" spans="1:21" ht="18.75" x14ac:dyDescent="0.4">
      <c r="C361" s="54" t="s">
        <v>312</v>
      </c>
      <c r="D361" s="54"/>
      <c r="E361" s="54"/>
      <c r="F361" s="54" t="s">
        <v>295</v>
      </c>
      <c r="G361" s="54"/>
      <c r="H361" s="54"/>
      <c r="I361" s="54"/>
      <c r="J361" s="54"/>
      <c r="K361" s="54"/>
      <c r="L361" s="14"/>
      <c r="M361" s="15"/>
      <c r="N361" s="15"/>
      <c r="O361" s="15"/>
      <c r="P361" s="15" t="s">
        <v>313</v>
      </c>
      <c r="Q361" s="16"/>
      <c r="R361" s="54"/>
      <c r="S361" s="54"/>
      <c r="T361" s="54"/>
      <c r="U361" s="54"/>
    </row>
    <row r="362" spans="1:21" ht="18.75" x14ac:dyDescent="0.4">
      <c r="C362" s="54"/>
      <c r="D362" s="54"/>
      <c r="E362" s="54"/>
      <c r="F362" s="54" t="s">
        <v>297</v>
      </c>
      <c r="G362" s="54"/>
      <c r="H362" s="54"/>
      <c r="I362" s="54"/>
      <c r="J362" s="54"/>
      <c r="K362" s="54"/>
      <c r="L362" s="17"/>
      <c r="M362"/>
      <c r="N362"/>
      <c r="O362"/>
      <c r="P362"/>
      <c r="Q362" s="18"/>
      <c r="R362" s="54"/>
      <c r="S362" s="54"/>
      <c r="T362" s="54"/>
      <c r="U362" s="54"/>
    </row>
    <row r="363" spans="1:21" ht="18.75" x14ac:dyDescent="0.4">
      <c r="C363" s="54"/>
      <c r="D363" s="54"/>
      <c r="E363" s="54"/>
      <c r="F363" s="54" t="s">
        <v>314</v>
      </c>
      <c r="G363" s="54"/>
      <c r="H363" s="54"/>
      <c r="I363" s="54"/>
      <c r="J363" s="54"/>
      <c r="K363" s="54"/>
      <c r="L363" s="17"/>
      <c r="M363"/>
      <c r="N363"/>
      <c r="O363"/>
      <c r="P363"/>
      <c r="Q363" s="18"/>
      <c r="R363" s="54"/>
      <c r="S363" s="54"/>
      <c r="T363" s="54"/>
      <c r="U363" s="54"/>
    </row>
    <row r="364" spans="1:21" ht="18.75" x14ac:dyDescent="0.4">
      <c r="C364" s="54"/>
      <c r="D364" s="54"/>
      <c r="E364" s="54"/>
      <c r="F364" s="54" t="s">
        <v>299</v>
      </c>
      <c r="G364" s="54"/>
      <c r="H364" s="54"/>
      <c r="I364" s="54"/>
      <c r="J364" s="54"/>
      <c r="K364" s="54"/>
      <c r="L364" s="17"/>
      <c r="M364"/>
      <c r="N364"/>
      <c r="O364"/>
      <c r="P364"/>
      <c r="Q364" s="18"/>
      <c r="R364" s="54"/>
      <c r="S364" s="54"/>
      <c r="T364" s="54"/>
      <c r="U364" s="54"/>
    </row>
    <row r="365" spans="1:21" ht="18.75" x14ac:dyDescent="0.4">
      <c r="C365" s="54"/>
      <c r="D365" s="54"/>
      <c r="E365" s="54"/>
      <c r="F365" s="54" t="s">
        <v>300</v>
      </c>
      <c r="G365" s="54"/>
      <c r="H365" s="54"/>
      <c r="I365" s="54"/>
      <c r="J365" s="54"/>
      <c r="K365" s="54"/>
      <c r="L365" s="17"/>
      <c r="M365"/>
      <c r="N365"/>
      <c r="O365"/>
      <c r="P365"/>
      <c r="Q365" s="18"/>
      <c r="R365" s="54"/>
      <c r="S365" s="54"/>
      <c r="T365" s="54"/>
      <c r="U365" s="54"/>
    </row>
    <row r="366" spans="1:21" ht="18.75" x14ac:dyDescent="0.4">
      <c r="C366" s="54"/>
      <c r="D366" s="54"/>
      <c r="E366" s="54"/>
      <c r="F366" s="54" t="s">
        <v>315</v>
      </c>
      <c r="G366" s="54"/>
      <c r="H366" s="54"/>
      <c r="I366" s="54"/>
      <c r="J366" s="54"/>
      <c r="K366" s="54"/>
      <c r="L366" s="17"/>
      <c r="M366"/>
      <c r="N366"/>
      <c r="O366"/>
      <c r="P366"/>
      <c r="Q366" s="18"/>
      <c r="R366" s="54"/>
      <c r="S366" s="54"/>
      <c r="T366" s="54"/>
      <c r="U366" s="54"/>
    </row>
    <row r="367" spans="1:21" ht="18.75" x14ac:dyDescent="0.4">
      <c r="C367" s="54"/>
      <c r="D367" s="54"/>
      <c r="E367" s="54"/>
      <c r="F367" s="54" t="s">
        <v>316</v>
      </c>
      <c r="G367" s="54"/>
      <c r="H367" s="54"/>
      <c r="I367" s="54"/>
      <c r="J367" s="54"/>
      <c r="K367" s="54"/>
      <c r="L367" s="19"/>
      <c r="M367" s="20"/>
      <c r="N367" s="20"/>
      <c r="O367" s="20"/>
      <c r="P367" s="20"/>
      <c r="Q367" s="21"/>
      <c r="R367" s="54"/>
      <c r="S367" s="54"/>
      <c r="T367" s="54"/>
      <c r="U367" s="54"/>
    </row>
    <row r="368" spans="1:21" ht="18.75" customHeight="1" x14ac:dyDescent="0.4">
      <c r="C368" s="54" t="s">
        <v>317</v>
      </c>
      <c r="D368" s="54"/>
      <c r="E368" s="54"/>
      <c r="F368" s="54" t="s">
        <v>295</v>
      </c>
      <c r="G368" s="54"/>
      <c r="H368" s="54"/>
      <c r="I368" s="54"/>
      <c r="J368" s="54"/>
      <c r="K368" s="54"/>
      <c r="L368" s="14"/>
      <c r="M368" s="15"/>
      <c r="N368" s="15"/>
      <c r="O368" s="15"/>
      <c r="P368" s="15" t="s">
        <v>313</v>
      </c>
      <c r="Q368" s="16"/>
      <c r="R368" s="54"/>
      <c r="S368" s="54"/>
      <c r="T368" s="54"/>
      <c r="U368" s="54"/>
    </row>
    <row r="369" spans="2:21" ht="18.75" customHeight="1" x14ac:dyDescent="0.4">
      <c r="C369" s="54"/>
      <c r="D369" s="54"/>
      <c r="E369" s="54"/>
      <c r="F369" s="54" t="s">
        <v>297</v>
      </c>
      <c r="G369" s="54"/>
      <c r="H369" s="54"/>
      <c r="I369" s="54"/>
      <c r="J369" s="54"/>
      <c r="K369" s="54"/>
      <c r="L369" s="17"/>
      <c r="M369"/>
      <c r="N369"/>
      <c r="O369"/>
      <c r="P369"/>
      <c r="Q369" s="18"/>
      <c r="R369" s="54"/>
      <c r="S369" s="54"/>
      <c r="T369" s="54"/>
      <c r="U369" s="54"/>
    </row>
    <row r="370" spans="2:21" ht="18.75" customHeight="1" x14ac:dyDescent="0.4">
      <c r="C370" s="54"/>
      <c r="D370" s="54"/>
      <c r="E370" s="54"/>
      <c r="F370" s="54" t="s">
        <v>314</v>
      </c>
      <c r="G370" s="54"/>
      <c r="H370" s="54"/>
      <c r="I370" s="54"/>
      <c r="J370" s="54"/>
      <c r="K370" s="54"/>
      <c r="L370" s="17"/>
      <c r="M370"/>
      <c r="N370"/>
      <c r="O370"/>
      <c r="P370"/>
      <c r="Q370" s="18"/>
      <c r="R370" s="54"/>
      <c r="S370" s="54"/>
      <c r="T370" s="54"/>
      <c r="U370" s="54"/>
    </row>
    <row r="371" spans="2:21" ht="18.75" customHeight="1" x14ac:dyDescent="0.4">
      <c r="C371" s="54"/>
      <c r="D371" s="54"/>
      <c r="E371" s="54"/>
      <c r="F371" s="54" t="s">
        <v>300</v>
      </c>
      <c r="G371" s="54"/>
      <c r="H371" s="54"/>
      <c r="I371" s="54"/>
      <c r="J371" s="54"/>
      <c r="K371" s="54"/>
      <c r="L371" s="17"/>
      <c r="M371"/>
      <c r="N371"/>
      <c r="O371"/>
      <c r="P371"/>
      <c r="Q371" s="18"/>
      <c r="R371" s="54"/>
      <c r="S371" s="54"/>
      <c r="T371" s="54"/>
      <c r="U371" s="54"/>
    </row>
    <row r="372" spans="2:21" ht="18.75" customHeight="1" x14ac:dyDescent="0.4">
      <c r="C372" s="54"/>
      <c r="D372" s="54"/>
      <c r="E372" s="54"/>
      <c r="F372" s="54" t="s">
        <v>316</v>
      </c>
      <c r="G372" s="54"/>
      <c r="H372" s="54"/>
      <c r="I372" s="54"/>
      <c r="J372" s="54"/>
      <c r="K372" s="54"/>
      <c r="L372" s="17"/>
      <c r="M372"/>
      <c r="N372"/>
      <c r="O372"/>
      <c r="P372"/>
      <c r="Q372" s="18"/>
      <c r="R372" s="54"/>
      <c r="S372" s="54"/>
      <c r="T372" s="54"/>
      <c r="U372" s="54"/>
    </row>
    <row r="373" spans="2:21" ht="18.75" customHeight="1" x14ac:dyDescent="0.4">
      <c r="C373" s="54"/>
      <c r="D373" s="54"/>
      <c r="E373" s="54"/>
      <c r="F373" s="55"/>
      <c r="G373" s="56"/>
      <c r="H373" s="56"/>
      <c r="I373" s="56"/>
      <c r="J373" s="56"/>
      <c r="K373" s="57"/>
      <c r="L373" s="19"/>
      <c r="M373" s="20"/>
      <c r="N373" s="20"/>
      <c r="O373" s="20"/>
      <c r="P373" s="20"/>
      <c r="Q373" s="21"/>
      <c r="R373" s="54"/>
      <c r="S373" s="54"/>
      <c r="T373" s="54"/>
      <c r="U373" s="54"/>
    </row>
    <row r="376" spans="2:21" ht="13.5" customHeight="1" x14ac:dyDescent="0.4">
      <c r="B376" s="1" t="s">
        <v>321</v>
      </c>
    </row>
    <row r="377" spans="2:21" ht="13.5" customHeight="1" x14ac:dyDescent="0.4">
      <c r="B377" s="1" t="s">
        <v>322</v>
      </c>
    </row>
    <row r="379" spans="2:21" ht="13.5" customHeight="1" x14ac:dyDescent="0.4">
      <c r="C379" s="1" t="s">
        <v>318</v>
      </c>
      <c r="D379" s="1" t="s">
        <v>323</v>
      </c>
    </row>
    <row r="380" spans="2:21" ht="13.5" customHeight="1" x14ac:dyDescent="0.4">
      <c r="K380" s="1" t="s">
        <v>324</v>
      </c>
    </row>
    <row r="381" spans="2:21" ht="13.5" customHeight="1" x14ac:dyDescent="0.4">
      <c r="K381" s="1" t="s">
        <v>325</v>
      </c>
    </row>
    <row r="382" spans="2:21" ht="13.5" customHeight="1" x14ac:dyDescent="0.4">
      <c r="C382" s="1" t="s">
        <v>319</v>
      </c>
      <c r="D382" s="1" t="s">
        <v>326</v>
      </c>
    </row>
    <row r="383" spans="2:21" ht="13.5" customHeight="1" x14ac:dyDescent="0.4">
      <c r="K383" s="1" t="s">
        <v>320</v>
      </c>
    </row>
    <row r="385" spans="1:20" ht="13.5" customHeight="1" x14ac:dyDescent="0.4">
      <c r="A385" s="5" t="s">
        <v>327</v>
      </c>
    </row>
    <row r="387" spans="1:20" ht="13.5" customHeight="1" x14ac:dyDescent="0.4">
      <c r="A387" s="5" t="s">
        <v>329</v>
      </c>
    </row>
    <row r="391" spans="1:20" ht="13.5" customHeight="1" x14ac:dyDescent="0.4">
      <c r="T391" s="1" t="s">
        <v>331</v>
      </c>
    </row>
    <row r="395" spans="1:20" ht="13.5" customHeight="1" x14ac:dyDescent="0.4">
      <c r="T395" s="1" t="s">
        <v>332</v>
      </c>
    </row>
    <row r="399" spans="1:20" ht="13.5" customHeight="1" x14ac:dyDescent="0.4">
      <c r="T399" s="1" t="s">
        <v>333</v>
      </c>
    </row>
    <row r="402" spans="1:19" ht="13.5" customHeight="1" x14ac:dyDescent="0.4">
      <c r="I402" s="48"/>
      <c r="J402" s="48"/>
      <c r="M402" s="48"/>
      <c r="N402" s="48"/>
    </row>
    <row r="404" spans="1:19" ht="13.5" customHeight="1" x14ac:dyDescent="0.4">
      <c r="S404" s="1" t="s">
        <v>328</v>
      </c>
    </row>
    <row r="406" spans="1:19" ht="13.5" customHeight="1" x14ac:dyDescent="0.4">
      <c r="K406" s="48" t="s">
        <v>330</v>
      </c>
      <c r="L406" s="48"/>
    </row>
    <row r="409" spans="1:19" ht="13.5" customHeight="1" x14ac:dyDescent="0.4">
      <c r="A409" s="5" t="s">
        <v>335</v>
      </c>
    </row>
    <row r="411" spans="1:19" ht="13.5" customHeight="1" x14ac:dyDescent="0.4">
      <c r="B411" s="1" t="s">
        <v>180</v>
      </c>
      <c r="C411" s="1" t="s">
        <v>334</v>
      </c>
    </row>
    <row r="420" spans="2:31" ht="13.5" customHeight="1" x14ac:dyDescent="0.4">
      <c r="K420" s="51">
        <v>5</v>
      </c>
      <c r="L420" s="51"/>
    </row>
    <row r="422" spans="2:31" ht="13.5" customHeight="1" x14ac:dyDescent="0.4">
      <c r="E422" s="49"/>
      <c r="F422" s="49"/>
      <c r="P422" s="48"/>
      <c r="Q422" s="48"/>
    </row>
    <row r="424" spans="2:31" ht="13.5" customHeight="1" x14ac:dyDescent="0.4">
      <c r="D424" s="48">
        <v>11.4</v>
      </c>
      <c r="E424" s="48"/>
      <c r="H424" s="51">
        <v>5</v>
      </c>
      <c r="I424" s="51"/>
      <c r="N424" s="51">
        <v>5</v>
      </c>
      <c r="O424" s="51"/>
      <c r="R424" s="48">
        <v>11.4</v>
      </c>
      <c r="S424" s="48"/>
    </row>
    <row r="427" spans="2:31" ht="13.5" customHeight="1" x14ac:dyDescent="0.4">
      <c r="B427" s="1" t="s">
        <v>336</v>
      </c>
      <c r="C427" s="1" t="s">
        <v>337</v>
      </c>
    </row>
    <row r="431" spans="2:31" ht="13.5" customHeight="1" x14ac:dyDescent="0.4">
      <c r="X431" s="22"/>
      <c r="Y431" s="22"/>
      <c r="Z431" s="22"/>
      <c r="AA431" s="22"/>
      <c r="AB431" s="22"/>
      <c r="AC431" s="22"/>
      <c r="AD431" s="22"/>
      <c r="AE431" s="22"/>
    </row>
    <row r="432" spans="2:31" ht="13.5" customHeight="1" x14ac:dyDescent="0.4">
      <c r="X432" s="23"/>
      <c r="Y432" s="24"/>
      <c r="Z432" s="24"/>
      <c r="AA432" s="24"/>
      <c r="AB432" s="24"/>
      <c r="AC432" s="24"/>
      <c r="AD432" s="24"/>
      <c r="AE432" s="24"/>
    </row>
    <row r="433" spans="2:31" ht="13.5" customHeight="1" x14ac:dyDescent="0.4">
      <c r="X433" s="23"/>
      <c r="Y433" s="24"/>
      <c r="Z433" s="24"/>
      <c r="AA433" s="24"/>
      <c r="AB433" s="24"/>
      <c r="AC433" s="24"/>
      <c r="AD433" s="24"/>
      <c r="AE433" s="24"/>
    </row>
    <row r="434" spans="2:31" ht="13.5" customHeight="1" x14ac:dyDescent="0.4">
      <c r="X434" s="23"/>
      <c r="Y434" s="24"/>
      <c r="Z434" s="24"/>
      <c r="AA434" s="24"/>
      <c r="AB434" s="24"/>
      <c r="AC434" s="24"/>
      <c r="AD434" s="24"/>
      <c r="AE434" s="24"/>
    </row>
    <row r="435" spans="2:31" ht="13.5" customHeight="1" x14ac:dyDescent="0.4">
      <c r="X435" s="23"/>
      <c r="Y435" s="24"/>
      <c r="Z435" s="24"/>
      <c r="AA435" s="24"/>
      <c r="AB435" s="24"/>
      <c r="AC435" s="24"/>
      <c r="AD435" s="24"/>
      <c r="AE435" s="24"/>
    </row>
    <row r="436" spans="2:31" ht="13.5" customHeight="1" x14ac:dyDescent="0.4">
      <c r="E436" s="52">
        <v>2</v>
      </c>
      <c r="F436" s="52"/>
      <c r="Q436" s="50">
        <v>-2</v>
      </c>
      <c r="R436" s="50"/>
      <c r="X436" s="23"/>
      <c r="Y436" s="24"/>
      <c r="Z436" s="24"/>
      <c r="AA436" s="24"/>
      <c r="AB436" s="24"/>
      <c r="AC436" s="24"/>
      <c r="AD436" s="24"/>
      <c r="AE436" s="24"/>
    </row>
    <row r="437" spans="2:31" ht="13.5" customHeight="1" x14ac:dyDescent="0.4">
      <c r="X437" s="23"/>
      <c r="Y437" s="24"/>
      <c r="Z437" s="24"/>
      <c r="AA437" s="24"/>
      <c r="AB437" s="24"/>
      <c r="AC437" s="24"/>
      <c r="AD437" s="24"/>
      <c r="AE437" s="24"/>
    </row>
    <row r="438" spans="2:31" ht="13.5" customHeight="1" x14ac:dyDescent="0.4">
      <c r="H438" s="48"/>
      <c r="I438" s="48"/>
      <c r="X438" s="23"/>
      <c r="Y438" s="24"/>
      <c r="Z438" s="24"/>
      <c r="AA438" s="24"/>
      <c r="AB438" s="24"/>
      <c r="AC438" s="24"/>
      <c r="AD438" s="24"/>
      <c r="AE438" s="24"/>
    </row>
    <row r="439" spans="2:31" ht="13.5" customHeight="1" x14ac:dyDescent="0.4">
      <c r="H439" s="53">
        <v>8.4</v>
      </c>
      <c r="I439" s="53"/>
      <c r="X439" s="23"/>
      <c r="Y439" s="24"/>
      <c r="Z439" s="24"/>
      <c r="AA439" s="24"/>
      <c r="AB439" s="24"/>
      <c r="AC439" s="24"/>
      <c r="AD439" s="24"/>
      <c r="AE439" s="24"/>
    </row>
    <row r="440" spans="2:31" ht="13.5" customHeight="1" x14ac:dyDescent="0.4">
      <c r="D440" s="52">
        <v>5</v>
      </c>
      <c r="E440" s="52"/>
      <c r="R440" s="50">
        <v>-5</v>
      </c>
      <c r="S440" s="50"/>
      <c r="X440" s="23"/>
      <c r="Y440" s="24"/>
      <c r="Z440" s="24"/>
      <c r="AA440" s="24"/>
      <c r="AB440" s="24"/>
      <c r="AC440" s="24"/>
      <c r="AD440" s="24"/>
      <c r="AE440" s="24"/>
    </row>
    <row r="441" spans="2:31" ht="13.5" customHeight="1" x14ac:dyDescent="0.4">
      <c r="I441" s="48"/>
      <c r="J441" s="48"/>
      <c r="M441" s="48"/>
      <c r="N441" s="48"/>
    </row>
    <row r="442" spans="2:31" ht="13.5" customHeight="1" x14ac:dyDescent="0.4">
      <c r="Q442" s="53">
        <v>-8.4</v>
      </c>
      <c r="R442" s="53"/>
    </row>
    <row r="446" spans="2:31" ht="13.5" customHeight="1" x14ac:dyDescent="0.4">
      <c r="B446" s="1" t="s">
        <v>176</v>
      </c>
      <c r="C446" s="1" t="s">
        <v>338</v>
      </c>
    </row>
    <row r="455" spans="1:18" ht="13.5" customHeight="1" x14ac:dyDescent="0.4">
      <c r="E455" s="49">
        <v>-0.4</v>
      </c>
      <c r="F455" s="49"/>
      <c r="Q455" s="48">
        <v>0.4</v>
      </c>
      <c r="R455" s="48"/>
    </row>
    <row r="459" spans="1:18" ht="13.5" customHeight="1" x14ac:dyDescent="0.4">
      <c r="E459" s="48">
        <v>-2.1</v>
      </c>
      <c r="F459" s="48"/>
      <c r="Q459" s="48">
        <v>2.1</v>
      </c>
      <c r="R459" s="48"/>
    </row>
    <row r="460" spans="1:18" ht="13.5" customHeight="1" x14ac:dyDescent="0.4">
      <c r="I460" s="48"/>
      <c r="J460" s="48"/>
      <c r="M460" s="48"/>
      <c r="N460" s="48"/>
    </row>
    <row r="461" spans="1:18" ht="13.5" customHeight="1" x14ac:dyDescent="0.4">
      <c r="G461" s="48">
        <v>2.1</v>
      </c>
      <c r="H461" s="48"/>
      <c r="O461" s="48">
        <v>2.1</v>
      </c>
      <c r="P461" s="48"/>
    </row>
    <row r="462" spans="1:18" ht="13.5" customHeight="1" x14ac:dyDescent="0.4">
      <c r="L462" s="48">
        <v>5.7</v>
      </c>
      <c r="M462" s="48"/>
    </row>
    <row r="464" spans="1:18" ht="13.5" customHeight="1" x14ac:dyDescent="0.4">
      <c r="A464" s="5" t="s">
        <v>339</v>
      </c>
    </row>
    <row r="466" spans="2:19" ht="13.5" customHeight="1" x14ac:dyDescent="0.4">
      <c r="B466" s="1" t="s">
        <v>180</v>
      </c>
      <c r="C466" s="1" t="s">
        <v>334</v>
      </c>
    </row>
    <row r="475" spans="2:19" ht="13.5" customHeight="1" x14ac:dyDescent="0.4">
      <c r="K475" s="51"/>
      <c r="L475" s="51"/>
    </row>
    <row r="479" spans="2:19" ht="13.5" customHeight="1" x14ac:dyDescent="0.4">
      <c r="D479" s="48">
        <v>11.4</v>
      </c>
      <c r="E479" s="48"/>
      <c r="H479" s="51"/>
      <c r="I479" s="51"/>
      <c r="N479" s="51"/>
      <c r="O479" s="51"/>
      <c r="R479" s="48">
        <v>11.4</v>
      </c>
      <c r="S479" s="48"/>
    </row>
    <row r="482" spans="2:32" ht="13.5" customHeight="1" x14ac:dyDescent="0.4">
      <c r="B482" s="1" t="s">
        <v>172</v>
      </c>
      <c r="C482" s="1" t="s">
        <v>337</v>
      </c>
    </row>
    <row r="483" spans="2:32" ht="13.5" customHeight="1" x14ac:dyDescent="0.4">
      <c r="Y483" s="22"/>
      <c r="Z483" s="22"/>
      <c r="AA483" s="22"/>
      <c r="AB483" s="22"/>
      <c r="AC483" s="22"/>
      <c r="AD483" s="22"/>
      <c r="AE483" s="22"/>
      <c r="AF483" s="22"/>
    </row>
    <row r="484" spans="2:32" ht="13.5" customHeight="1" x14ac:dyDescent="0.4">
      <c r="Y484" s="23"/>
      <c r="Z484" s="24"/>
      <c r="AA484" s="24"/>
      <c r="AB484" s="24"/>
      <c r="AC484" s="24"/>
      <c r="AD484" s="24"/>
      <c r="AE484" s="24"/>
      <c r="AF484" s="24"/>
    </row>
    <row r="485" spans="2:32" ht="13.5" customHeight="1" x14ac:dyDescent="0.4">
      <c r="Y485" s="23"/>
      <c r="Z485" s="24"/>
      <c r="AA485" s="24"/>
      <c r="AB485" s="24"/>
      <c r="AC485" s="24"/>
      <c r="AD485" s="24"/>
      <c r="AE485" s="24"/>
      <c r="AF485" s="24"/>
    </row>
    <row r="486" spans="2:32" ht="13.5" customHeight="1" x14ac:dyDescent="0.4">
      <c r="Y486" s="23"/>
      <c r="Z486" s="24"/>
      <c r="AA486" s="24"/>
      <c r="AB486" s="24"/>
      <c r="AC486" s="24"/>
      <c r="AD486" s="24"/>
      <c r="AE486" s="24"/>
      <c r="AF486" s="24"/>
    </row>
    <row r="487" spans="2:32" ht="13.5" customHeight="1" x14ac:dyDescent="0.4">
      <c r="Y487" s="23"/>
      <c r="Z487" s="24"/>
      <c r="AA487" s="24"/>
      <c r="AB487" s="24"/>
      <c r="AC487" s="24"/>
      <c r="AD487" s="24"/>
      <c r="AE487" s="24"/>
      <c r="AF487" s="24"/>
    </row>
    <row r="488" spans="2:32" ht="13.5" customHeight="1" x14ac:dyDescent="0.4">
      <c r="Y488" s="23"/>
      <c r="Z488" s="24"/>
      <c r="AA488" s="24"/>
      <c r="AB488" s="24"/>
      <c r="AC488" s="24"/>
      <c r="AD488" s="24"/>
      <c r="AE488" s="24"/>
      <c r="AF488" s="24"/>
    </row>
    <row r="489" spans="2:32" ht="13.5" customHeight="1" x14ac:dyDescent="0.4">
      <c r="Y489" s="23"/>
      <c r="Z489" s="24"/>
      <c r="AA489" s="24"/>
      <c r="AB489" s="24"/>
      <c r="AC489" s="24"/>
      <c r="AD489" s="24"/>
      <c r="AE489" s="24"/>
      <c r="AF489" s="24"/>
    </row>
    <row r="490" spans="2:32" ht="13.5" customHeight="1" x14ac:dyDescent="0.4">
      <c r="Y490" s="23"/>
      <c r="Z490" s="24"/>
      <c r="AA490" s="24"/>
      <c r="AB490" s="24"/>
      <c r="AC490" s="24"/>
      <c r="AD490" s="24"/>
      <c r="AE490" s="24"/>
      <c r="AF490" s="24"/>
    </row>
    <row r="491" spans="2:32" ht="13.5" customHeight="1" x14ac:dyDescent="0.4">
      <c r="E491" s="51">
        <v>1.9</v>
      </c>
      <c r="F491" s="51"/>
      <c r="Q491" s="51">
        <v>-1.9</v>
      </c>
      <c r="R491" s="51"/>
      <c r="Y491" s="23"/>
      <c r="Z491" s="24"/>
      <c r="AA491" s="24"/>
      <c r="AB491" s="24"/>
      <c r="AC491" s="24"/>
      <c r="AD491" s="24"/>
      <c r="AE491" s="24"/>
      <c r="AF491" s="24"/>
    </row>
    <row r="492" spans="2:32" ht="13.5" customHeight="1" x14ac:dyDescent="0.4">
      <c r="Y492" s="23"/>
      <c r="Z492" s="24"/>
      <c r="AA492" s="24"/>
      <c r="AB492" s="24"/>
      <c r="AC492" s="24"/>
      <c r="AD492" s="24"/>
      <c r="AE492" s="24"/>
      <c r="AF492" s="24"/>
    </row>
    <row r="493" spans="2:32" ht="13.5" customHeight="1" x14ac:dyDescent="0.4">
      <c r="H493" s="48"/>
      <c r="I493" s="48"/>
    </row>
    <row r="494" spans="2:32" ht="13.5" customHeight="1" x14ac:dyDescent="0.4">
      <c r="H494" s="48">
        <v>4.0999999999999996</v>
      </c>
      <c r="I494" s="48"/>
    </row>
    <row r="495" spans="2:32" ht="13.5" customHeight="1" x14ac:dyDescent="0.4">
      <c r="D495" s="52">
        <v>6.3</v>
      </c>
      <c r="E495" s="52"/>
      <c r="R495" s="50">
        <v>-6.3</v>
      </c>
      <c r="S495" s="50"/>
    </row>
    <row r="496" spans="2:32" ht="13.5" customHeight="1" x14ac:dyDescent="0.4">
      <c r="I496" s="48"/>
      <c r="J496" s="48"/>
      <c r="M496" s="48"/>
      <c r="N496" s="48"/>
    </row>
    <row r="497" spans="2:18" ht="13.5" customHeight="1" x14ac:dyDescent="0.4">
      <c r="Q497" s="53">
        <v>-4.0999999999999996</v>
      </c>
      <c r="R497" s="53"/>
    </row>
    <row r="501" spans="2:18" ht="13.5" customHeight="1" x14ac:dyDescent="0.4">
      <c r="B501" s="1" t="s">
        <v>176</v>
      </c>
      <c r="C501" s="1" t="s">
        <v>338</v>
      </c>
    </row>
    <row r="510" spans="2:18" ht="13.5" customHeight="1" x14ac:dyDescent="0.4">
      <c r="E510" s="49">
        <v>-0.4</v>
      </c>
      <c r="F510" s="49"/>
      <c r="Q510" s="48">
        <v>0.4</v>
      </c>
      <c r="R510" s="48"/>
    </row>
    <row r="514" spans="1:18" ht="13.5" customHeight="1" x14ac:dyDescent="0.4">
      <c r="E514" s="48">
        <v>-2.1</v>
      </c>
      <c r="F514" s="48"/>
      <c r="Q514" s="48">
        <v>2.1</v>
      </c>
      <c r="R514" s="48"/>
    </row>
    <row r="515" spans="1:18" ht="13.5" customHeight="1" x14ac:dyDescent="0.4">
      <c r="I515" s="48"/>
      <c r="J515" s="48"/>
      <c r="M515" s="48"/>
      <c r="N515" s="48"/>
    </row>
    <row r="516" spans="1:18" ht="13.5" customHeight="1" x14ac:dyDescent="0.4">
      <c r="G516" s="48">
        <v>2.2999999999999998</v>
      </c>
      <c r="H516" s="48"/>
      <c r="O516" s="48">
        <v>2.2999999999999998</v>
      </c>
      <c r="P516" s="48"/>
    </row>
    <row r="517" spans="1:18" ht="13.5" customHeight="1" x14ac:dyDescent="0.4">
      <c r="L517" s="48">
        <v>4.0999999999999996</v>
      </c>
      <c r="M517" s="48"/>
    </row>
    <row r="519" spans="1:18" ht="13.5" customHeight="1" x14ac:dyDescent="0.4">
      <c r="A519" s="5" t="s">
        <v>340</v>
      </c>
    </row>
    <row r="521" spans="1:18" ht="13.5" customHeight="1" x14ac:dyDescent="0.4">
      <c r="B521" s="1" t="s">
        <v>180</v>
      </c>
      <c r="C521" s="1" t="s">
        <v>334</v>
      </c>
    </row>
    <row r="522" spans="1:18" ht="13.5" customHeight="1" x14ac:dyDescent="0.4">
      <c r="E522" s="48">
        <v>0.6</v>
      </c>
      <c r="F522" s="48"/>
      <c r="N522" s="48">
        <v>0.6</v>
      </c>
      <c r="O522" s="48"/>
    </row>
    <row r="530" spans="2:33" ht="13.5" customHeight="1" x14ac:dyDescent="0.4">
      <c r="K530" s="51">
        <v>3.3</v>
      </c>
      <c r="L530" s="51"/>
    </row>
    <row r="532" spans="2:33" ht="13.5" customHeight="1" x14ac:dyDescent="0.4">
      <c r="E532" s="49">
        <v>0.5</v>
      </c>
      <c r="F532" s="49"/>
      <c r="N532" s="49">
        <v>0.5</v>
      </c>
      <c r="O532" s="49"/>
    </row>
    <row r="534" spans="2:33" ht="13.5" customHeight="1" x14ac:dyDescent="0.4">
      <c r="D534" s="48">
        <v>6.4</v>
      </c>
      <c r="E534" s="48"/>
      <c r="H534" s="51">
        <v>3.3</v>
      </c>
      <c r="I534" s="51"/>
      <c r="N534" s="51">
        <v>3.3</v>
      </c>
      <c r="O534" s="51"/>
      <c r="R534" s="48">
        <v>6.4</v>
      </c>
      <c r="S534" s="48"/>
    </row>
    <row r="537" spans="2:33" ht="13.5" customHeight="1" x14ac:dyDescent="0.4">
      <c r="B537" s="1" t="s">
        <v>336</v>
      </c>
      <c r="C537" s="1" t="s">
        <v>337</v>
      </c>
      <c r="Y537" s="22"/>
      <c r="Z537" s="22"/>
      <c r="AA537" s="22"/>
      <c r="AB537" s="22"/>
      <c r="AC537" s="22"/>
      <c r="AD537" s="22"/>
      <c r="AE537" s="22"/>
      <c r="AF537" s="22"/>
    </row>
    <row r="538" spans="2:33" ht="13.5" customHeight="1" x14ac:dyDescent="0.4">
      <c r="Y538" s="23"/>
      <c r="Z538" s="24"/>
      <c r="AA538" s="24"/>
      <c r="AB538" s="24"/>
      <c r="AC538" s="24"/>
      <c r="AD538" s="24"/>
      <c r="AE538" s="24"/>
      <c r="AF538" s="24"/>
    </row>
    <row r="539" spans="2:33" ht="13.5" customHeight="1" x14ac:dyDescent="0.4">
      <c r="Y539" s="23"/>
      <c r="Z539" s="24"/>
      <c r="AA539" s="24"/>
      <c r="AB539" s="24"/>
      <c r="AC539" s="24"/>
      <c r="AD539" s="24"/>
      <c r="AE539" s="24"/>
      <c r="AF539" s="24"/>
    </row>
    <row r="540" spans="2:33" ht="13.5" customHeight="1" x14ac:dyDescent="0.4">
      <c r="Y540" s="23"/>
      <c r="Z540" s="24"/>
      <c r="AA540" s="24"/>
      <c r="AB540" s="24"/>
      <c r="AC540" s="24"/>
      <c r="AD540" s="24"/>
      <c r="AE540" s="24"/>
      <c r="AF540" s="24"/>
    </row>
    <row r="541" spans="2:33" ht="13.5" customHeight="1" x14ac:dyDescent="0.4">
      <c r="E541" s="49">
        <v>0.2</v>
      </c>
      <c r="F541" s="49"/>
      <c r="N541" s="49">
        <v>0.2</v>
      </c>
      <c r="O541" s="49"/>
      <c r="Y541" s="23"/>
      <c r="Z541" s="24"/>
      <c r="AA541" s="24"/>
      <c r="AB541" s="24"/>
      <c r="AC541" s="24"/>
      <c r="AD541" s="24"/>
      <c r="AE541" s="24"/>
      <c r="AF541" s="24"/>
    </row>
    <row r="542" spans="2:33" ht="13.5" customHeight="1" x14ac:dyDescent="0.4">
      <c r="Y542" s="23"/>
      <c r="Z542" s="22"/>
      <c r="AA542" s="22"/>
      <c r="AB542" s="22"/>
      <c r="AC542" s="22"/>
      <c r="AD542" s="22"/>
      <c r="AE542" s="22"/>
      <c r="AF542" s="22"/>
      <c r="AG542" s="22"/>
    </row>
    <row r="543" spans="2:33" ht="13.5" customHeight="1" x14ac:dyDescent="0.4">
      <c r="Y543" s="23"/>
      <c r="Z543" s="23"/>
      <c r="AA543" s="24"/>
      <c r="AB543" s="24"/>
      <c r="AC543" s="24"/>
      <c r="AD543" s="24"/>
      <c r="AE543" s="24"/>
      <c r="AF543" s="24"/>
      <c r="AG543" s="24"/>
    </row>
    <row r="544" spans="2:33" ht="13.5" customHeight="1" x14ac:dyDescent="0.4">
      <c r="Y544" s="23"/>
      <c r="Z544" s="23"/>
      <c r="AA544" s="24"/>
      <c r="AB544" s="24"/>
      <c r="AC544" s="24"/>
      <c r="AD544" s="24"/>
      <c r="AE544" s="24"/>
      <c r="AF544" s="24"/>
      <c r="AG544" s="24"/>
    </row>
    <row r="545" spans="2:33" ht="13.5" customHeight="1" x14ac:dyDescent="0.4">
      <c r="Y545" s="23"/>
      <c r="Z545" s="23"/>
      <c r="AA545" s="24"/>
      <c r="AB545" s="24"/>
      <c r="AC545" s="24"/>
      <c r="AD545" s="24"/>
      <c r="AE545" s="24"/>
      <c r="AF545" s="24"/>
      <c r="AG545" s="24"/>
    </row>
    <row r="546" spans="2:33" ht="13.5" customHeight="1" x14ac:dyDescent="0.4">
      <c r="E546" s="52">
        <v>1.6</v>
      </c>
      <c r="F546" s="52"/>
      <c r="Q546" s="50">
        <v>-0.5</v>
      </c>
      <c r="R546" s="50"/>
      <c r="Y546" s="23"/>
      <c r="Z546" s="23"/>
      <c r="AA546" s="24"/>
      <c r="AB546" s="24"/>
      <c r="AC546" s="24"/>
      <c r="AD546" s="24"/>
      <c r="AE546" s="24"/>
      <c r="AF546" s="24"/>
      <c r="AG546" s="24"/>
    </row>
    <row r="547" spans="2:33" ht="13.5" customHeight="1" x14ac:dyDescent="0.4">
      <c r="Z547" s="23"/>
      <c r="AA547" s="24"/>
      <c r="AB547" s="24"/>
      <c r="AC547" s="24"/>
      <c r="AD547" s="24"/>
      <c r="AE547" s="24"/>
      <c r="AF547" s="24"/>
      <c r="AG547" s="24"/>
    </row>
    <row r="548" spans="2:33" ht="13.5" customHeight="1" x14ac:dyDescent="0.4">
      <c r="H548" s="48"/>
      <c r="I548" s="48"/>
      <c r="Z548" s="23"/>
      <c r="AA548" s="24"/>
      <c r="AB548" s="24"/>
      <c r="AC548" s="24"/>
      <c r="AD548" s="24"/>
      <c r="AE548" s="24"/>
      <c r="AF548" s="24"/>
      <c r="AG548" s="24"/>
    </row>
    <row r="549" spans="2:33" ht="13.5" customHeight="1" x14ac:dyDescent="0.4">
      <c r="H549" s="49">
        <v>4.9000000000000004</v>
      </c>
      <c r="I549" s="49"/>
      <c r="Z549" s="23"/>
      <c r="AA549" s="24"/>
      <c r="AB549" s="24"/>
      <c r="AC549" s="24"/>
      <c r="AD549" s="24"/>
      <c r="AE549" s="24"/>
      <c r="AF549" s="24"/>
      <c r="AG549" s="24"/>
    </row>
    <row r="550" spans="2:33" ht="13.5" customHeight="1" x14ac:dyDescent="0.4">
      <c r="D550" s="52">
        <v>3.7</v>
      </c>
      <c r="E550" s="52"/>
      <c r="Q550" s="51">
        <v>-1.7</v>
      </c>
      <c r="R550" s="51"/>
      <c r="S550" s="25"/>
      <c r="Z550" s="23"/>
      <c r="AA550" s="24"/>
      <c r="AB550" s="24"/>
      <c r="AC550" s="24"/>
      <c r="AD550" s="24"/>
      <c r="AE550" s="24"/>
      <c r="AF550" s="24"/>
      <c r="AG550" s="24"/>
    </row>
    <row r="551" spans="2:33" ht="13.5" customHeight="1" x14ac:dyDescent="0.4">
      <c r="J551" s="48">
        <v>-0.7</v>
      </c>
      <c r="K551" s="48"/>
      <c r="M551" s="48"/>
      <c r="N551" s="48"/>
      <c r="Z551" s="23"/>
      <c r="AA551" s="24"/>
      <c r="AB551" s="24"/>
      <c r="AC551" s="24"/>
      <c r="AD551" s="24"/>
      <c r="AE551" s="24"/>
      <c r="AF551" s="24"/>
      <c r="AG551" s="24"/>
    </row>
    <row r="552" spans="2:33" ht="13.5" customHeight="1" x14ac:dyDescent="0.4">
      <c r="Q552" s="53">
        <v>-6.3</v>
      </c>
      <c r="R552" s="53"/>
    </row>
    <row r="556" spans="2:33" ht="13.5" customHeight="1" x14ac:dyDescent="0.4">
      <c r="B556" s="1" t="s">
        <v>176</v>
      </c>
      <c r="C556" s="1" t="s">
        <v>338</v>
      </c>
    </row>
    <row r="560" spans="2:33" ht="13.5" customHeight="1" x14ac:dyDescent="0.4">
      <c r="E560" s="48">
        <v>-0.03</v>
      </c>
      <c r="F560" s="48"/>
      <c r="N560" s="48">
        <v>-0.03</v>
      </c>
      <c r="O560" s="48"/>
    </row>
    <row r="565" spans="1:18" ht="13.5" customHeight="1" x14ac:dyDescent="0.4">
      <c r="E565" s="49">
        <v>-0.5</v>
      </c>
      <c r="F565" s="49"/>
      <c r="N565" s="48">
        <v>-0.03</v>
      </c>
      <c r="O565" s="48"/>
    </row>
    <row r="569" spans="1:18" ht="13.5" customHeight="1" x14ac:dyDescent="0.4">
      <c r="E569" s="48">
        <v>-1.8</v>
      </c>
      <c r="F569" s="48"/>
      <c r="Q569" s="48">
        <v>0.5</v>
      </c>
      <c r="R569" s="48"/>
    </row>
    <row r="570" spans="1:18" ht="13.5" customHeight="1" x14ac:dyDescent="0.4">
      <c r="I570" s="48"/>
      <c r="J570" s="48"/>
      <c r="M570" s="48"/>
      <c r="N570" s="48"/>
    </row>
    <row r="571" spans="1:18" ht="13.5" customHeight="1" x14ac:dyDescent="0.4">
      <c r="G571" s="48">
        <v>1.8</v>
      </c>
      <c r="H571" s="48"/>
      <c r="O571" s="48">
        <v>0.5</v>
      </c>
      <c r="P571" s="48"/>
    </row>
    <row r="572" spans="1:18" ht="13.5" customHeight="1" x14ac:dyDescent="0.4">
      <c r="L572" s="48">
        <v>3.5</v>
      </c>
      <c r="M572" s="48"/>
    </row>
    <row r="574" spans="1:18" ht="13.5" customHeight="1" x14ac:dyDescent="0.4">
      <c r="A574" s="5" t="s">
        <v>341</v>
      </c>
    </row>
    <row r="576" spans="1:18" ht="13.5" customHeight="1" x14ac:dyDescent="0.4">
      <c r="B576" s="1" t="s">
        <v>180</v>
      </c>
      <c r="C576" s="1" t="s">
        <v>334</v>
      </c>
    </row>
    <row r="577" spans="2:19" ht="13.5" customHeight="1" x14ac:dyDescent="0.4">
      <c r="E577" s="48">
        <v>0.6</v>
      </c>
      <c r="F577" s="48"/>
      <c r="N577" s="48">
        <v>0.6</v>
      </c>
      <c r="O577" s="48"/>
    </row>
    <row r="585" spans="2:19" ht="13.5" customHeight="1" x14ac:dyDescent="0.4">
      <c r="K585" s="51"/>
      <c r="L585" s="51"/>
    </row>
    <row r="587" spans="2:19" ht="13.5" customHeight="1" x14ac:dyDescent="0.4">
      <c r="E587" s="49"/>
      <c r="F587" s="49"/>
      <c r="N587" s="49"/>
      <c r="O587" s="49"/>
    </row>
    <row r="589" spans="2:19" ht="13.5" customHeight="1" x14ac:dyDescent="0.4">
      <c r="D589" s="48">
        <v>6.4</v>
      </c>
      <c r="E589" s="48"/>
      <c r="H589" s="51"/>
      <c r="I589" s="51"/>
      <c r="N589" s="51"/>
      <c r="O589" s="51"/>
      <c r="R589" s="48">
        <v>6.4</v>
      </c>
      <c r="S589" s="48"/>
    </row>
    <row r="592" spans="2:19" ht="13.5" customHeight="1" x14ac:dyDescent="0.4">
      <c r="B592" s="1" t="s">
        <v>336</v>
      </c>
      <c r="C592" s="1" t="s">
        <v>337</v>
      </c>
    </row>
    <row r="594" spans="4:34" ht="13.5" customHeight="1" x14ac:dyDescent="0.4">
      <c r="Z594" s="22"/>
      <c r="AA594" s="22"/>
      <c r="AB594" s="22"/>
      <c r="AC594" s="22"/>
      <c r="AD594" s="22"/>
      <c r="AE594" s="22"/>
      <c r="AF594" s="22"/>
      <c r="AG594" s="22"/>
    </row>
    <row r="595" spans="4:34" ht="13.5" customHeight="1" x14ac:dyDescent="0.4">
      <c r="Z595" s="23"/>
      <c r="AA595" s="24"/>
      <c r="AB595" s="24"/>
      <c r="AC595" s="24"/>
      <c r="AD595" s="24"/>
      <c r="AE595" s="24"/>
      <c r="AF595" s="24"/>
      <c r="AG595" s="24"/>
    </row>
    <row r="596" spans="4:34" ht="13.5" customHeight="1" x14ac:dyDescent="0.4">
      <c r="E596" s="49">
        <v>0.2</v>
      </c>
      <c r="F596" s="49"/>
      <c r="N596" s="49">
        <v>0.2</v>
      </c>
      <c r="O596" s="49"/>
      <c r="Z596" s="23"/>
      <c r="AA596" s="24"/>
      <c r="AB596" s="24"/>
      <c r="AC596" s="24"/>
      <c r="AD596" s="24"/>
      <c r="AE596" s="24"/>
      <c r="AF596" s="24"/>
      <c r="AG596" s="24"/>
    </row>
    <row r="597" spans="4:34" ht="13.5" customHeight="1" x14ac:dyDescent="0.4">
      <c r="Z597" s="23"/>
      <c r="AA597" s="24"/>
      <c r="AB597" s="24"/>
      <c r="AC597" s="24"/>
      <c r="AD597" s="24"/>
      <c r="AE597" s="24"/>
      <c r="AF597" s="24"/>
      <c r="AG597" s="24"/>
    </row>
    <row r="598" spans="4:34" ht="13.5" customHeight="1" x14ac:dyDescent="0.4">
      <c r="Z598" s="23"/>
      <c r="AA598" s="24"/>
      <c r="AB598" s="24"/>
      <c r="AC598" s="24"/>
      <c r="AD598" s="24"/>
      <c r="AE598" s="24"/>
      <c r="AF598" s="24"/>
      <c r="AG598" s="24"/>
    </row>
    <row r="599" spans="4:34" ht="13.5" customHeight="1" x14ac:dyDescent="0.4">
      <c r="Z599" s="23"/>
      <c r="AA599" s="24"/>
      <c r="AB599" s="24"/>
      <c r="AC599" s="24"/>
      <c r="AD599" s="24"/>
      <c r="AE599" s="24"/>
      <c r="AF599" s="24"/>
      <c r="AG599" s="24"/>
    </row>
    <row r="600" spans="4:34" ht="13.5" customHeight="1" x14ac:dyDescent="0.4">
      <c r="Z600" s="23"/>
      <c r="AA600" s="24"/>
      <c r="AB600" s="24"/>
      <c r="AC600" s="24"/>
      <c r="AD600" s="24"/>
      <c r="AE600" s="24"/>
      <c r="AF600" s="24"/>
      <c r="AG600" s="24"/>
    </row>
    <row r="601" spans="4:34" ht="13.5" customHeight="1" x14ac:dyDescent="0.4">
      <c r="E601" s="52">
        <v>1.6</v>
      </c>
      <c r="F601" s="52"/>
      <c r="Q601" s="50">
        <v>-0.5</v>
      </c>
      <c r="R601" s="50"/>
      <c r="Z601" s="23"/>
      <c r="AA601" s="24"/>
      <c r="AB601" s="24"/>
      <c r="AC601" s="24"/>
      <c r="AD601" s="24"/>
      <c r="AE601" s="24"/>
      <c r="AF601" s="24"/>
      <c r="AG601" s="24"/>
    </row>
    <row r="602" spans="4:34" ht="13.5" customHeight="1" x14ac:dyDescent="0.4">
      <c r="Z602" s="23"/>
      <c r="AA602" s="24"/>
      <c r="AB602" s="24"/>
      <c r="AC602" s="24"/>
      <c r="AD602" s="24"/>
      <c r="AE602" s="24"/>
      <c r="AF602" s="24"/>
      <c r="AG602" s="24"/>
    </row>
    <row r="603" spans="4:34" ht="13.5" customHeight="1" x14ac:dyDescent="0.4">
      <c r="H603" s="48"/>
      <c r="I603" s="48"/>
      <c r="Z603" s="23"/>
      <c r="AA603" s="24"/>
      <c r="AB603" s="24"/>
      <c r="AC603" s="24"/>
      <c r="AD603" s="24"/>
      <c r="AE603" s="24"/>
      <c r="AF603" s="24"/>
      <c r="AG603" s="24"/>
    </row>
    <row r="604" spans="4:34" ht="13.5" customHeight="1" x14ac:dyDescent="0.4">
      <c r="H604" s="51">
        <v>2</v>
      </c>
      <c r="I604" s="51"/>
    </row>
    <row r="605" spans="4:34" ht="13.5" customHeight="1" x14ac:dyDescent="0.4">
      <c r="D605" s="52">
        <v>4.4000000000000004</v>
      </c>
      <c r="E605" s="52"/>
      <c r="Q605" s="51">
        <v>-1.7</v>
      </c>
      <c r="R605" s="51"/>
      <c r="S605" s="25"/>
    </row>
    <row r="606" spans="4:34" ht="13.5" customHeight="1" x14ac:dyDescent="0.4">
      <c r="J606" s="48">
        <v>-0.8</v>
      </c>
      <c r="K606" s="48"/>
      <c r="M606" s="48"/>
      <c r="N606" s="48"/>
      <c r="AA606" s="22"/>
      <c r="AB606" s="22"/>
      <c r="AC606" s="22"/>
      <c r="AD606" s="22"/>
      <c r="AE606" s="22"/>
      <c r="AF606" s="22"/>
      <c r="AG606" s="22"/>
      <c r="AH606" s="22"/>
    </row>
    <row r="607" spans="4:34" ht="13.5" customHeight="1" x14ac:dyDescent="0.4">
      <c r="Q607" s="50">
        <v>-3.6</v>
      </c>
      <c r="R607" s="50"/>
      <c r="AA607" s="23"/>
      <c r="AB607" s="24"/>
      <c r="AC607" s="24"/>
      <c r="AD607" s="24"/>
      <c r="AE607" s="24"/>
      <c r="AF607" s="24"/>
      <c r="AG607" s="24"/>
      <c r="AH607" s="24"/>
    </row>
    <row r="608" spans="4:34" ht="13.5" customHeight="1" x14ac:dyDescent="0.4">
      <c r="AA608" s="23"/>
      <c r="AB608" s="24"/>
      <c r="AC608" s="24"/>
      <c r="AD608" s="24"/>
      <c r="AE608" s="24"/>
      <c r="AF608" s="24"/>
      <c r="AG608" s="24"/>
      <c r="AH608" s="24"/>
    </row>
    <row r="609" spans="2:34" ht="13.5" customHeight="1" x14ac:dyDescent="0.4">
      <c r="AA609" s="23"/>
      <c r="AB609" s="24"/>
      <c r="AC609" s="24"/>
      <c r="AD609" s="24"/>
      <c r="AE609" s="24"/>
      <c r="AF609" s="24"/>
      <c r="AG609" s="24"/>
      <c r="AH609" s="24"/>
    </row>
    <row r="610" spans="2:34" ht="13.5" customHeight="1" x14ac:dyDescent="0.4">
      <c r="AA610" s="23"/>
      <c r="AB610" s="24"/>
      <c r="AC610" s="24"/>
      <c r="AD610" s="24"/>
      <c r="AE610" s="24"/>
      <c r="AF610" s="24"/>
      <c r="AG610" s="24"/>
      <c r="AH610" s="24"/>
    </row>
    <row r="611" spans="2:34" ht="13.5" customHeight="1" x14ac:dyDescent="0.4">
      <c r="B611" s="1" t="s">
        <v>176</v>
      </c>
      <c r="C611" s="1" t="s">
        <v>338</v>
      </c>
      <c r="AA611" s="23"/>
      <c r="AB611" s="24"/>
      <c r="AC611" s="24"/>
      <c r="AD611" s="24"/>
      <c r="AE611" s="24"/>
      <c r="AF611" s="24"/>
      <c r="AG611" s="24"/>
      <c r="AH611" s="24"/>
    </row>
    <row r="612" spans="2:34" ht="13.5" customHeight="1" x14ac:dyDescent="0.4">
      <c r="AA612" s="23"/>
      <c r="AB612" s="24"/>
      <c r="AC612" s="24"/>
      <c r="AD612" s="24"/>
      <c r="AE612" s="24"/>
      <c r="AF612" s="24"/>
      <c r="AG612" s="24"/>
      <c r="AH612" s="24"/>
    </row>
    <row r="613" spans="2:34" ht="13.5" customHeight="1" x14ac:dyDescent="0.4">
      <c r="AA613" s="23"/>
      <c r="AB613" s="24"/>
      <c r="AC613" s="24"/>
      <c r="AD613" s="24"/>
      <c r="AE613" s="24"/>
      <c r="AF613" s="24"/>
      <c r="AG613" s="24"/>
      <c r="AH613" s="24"/>
    </row>
    <row r="614" spans="2:34" ht="13.5" customHeight="1" x14ac:dyDescent="0.4">
      <c r="AA614" s="23"/>
      <c r="AB614" s="24"/>
      <c r="AC614" s="24"/>
      <c r="AD614" s="24"/>
      <c r="AE614" s="24"/>
      <c r="AF614" s="24"/>
      <c r="AG614" s="24"/>
      <c r="AH614" s="24"/>
    </row>
    <row r="615" spans="2:34" ht="13.5" customHeight="1" x14ac:dyDescent="0.4">
      <c r="E615" s="48">
        <v>-0.03</v>
      </c>
      <c r="F615" s="48"/>
      <c r="AA615" s="23"/>
      <c r="AB615" s="24"/>
      <c r="AC615" s="24"/>
      <c r="AD615" s="24"/>
      <c r="AE615" s="24"/>
      <c r="AF615" s="24"/>
      <c r="AG615" s="24"/>
      <c r="AH615" s="24"/>
    </row>
    <row r="616" spans="2:34" ht="13.5" customHeight="1" x14ac:dyDescent="0.4">
      <c r="N616" s="48">
        <v>-0.03</v>
      </c>
      <c r="O616" s="48"/>
    </row>
    <row r="620" spans="2:34" ht="13.5" customHeight="1" x14ac:dyDescent="0.4">
      <c r="E620" s="49">
        <v>-0.5</v>
      </c>
      <c r="F620" s="49"/>
      <c r="N620" s="48">
        <v>-0.03</v>
      </c>
      <c r="O620" s="48"/>
    </row>
    <row r="624" spans="2:34" ht="13.5" customHeight="1" x14ac:dyDescent="0.4">
      <c r="E624" s="48">
        <v>-1.9</v>
      </c>
      <c r="F624" s="48"/>
      <c r="Q624" s="48">
        <v>0.5</v>
      </c>
      <c r="R624" s="48"/>
    </row>
    <row r="625" spans="1:16" ht="13.5" customHeight="1" x14ac:dyDescent="0.4">
      <c r="I625" s="48"/>
      <c r="J625" s="48"/>
      <c r="M625" s="48"/>
      <c r="N625" s="48"/>
    </row>
    <row r="626" spans="1:16" ht="13.5" customHeight="1" x14ac:dyDescent="0.4">
      <c r="G626" s="48">
        <v>1.9</v>
      </c>
      <c r="H626" s="48"/>
      <c r="O626" s="48">
        <v>0.5</v>
      </c>
      <c r="P626" s="48"/>
    </row>
    <row r="627" spans="1:16" ht="13.5" customHeight="1" x14ac:dyDescent="0.4">
      <c r="L627" s="48">
        <v>2.4</v>
      </c>
      <c r="M627" s="48"/>
    </row>
    <row r="629" spans="1:16" ht="13.5" customHeight="1" x14ac:dyDescent="0.4">
      <c r="A629" s="5" t="s">
        <v>342</v>
      </c>
    </row>
    <row r="631" spans="1:16" ht="13.5" customHeight="1" x14ac:dyDescent="0.4">
      <c r="B631" s="1" t="s">
        <v>180</v>
      </c>
      <c r="C631" s="1" t="s">
        <v>334</v>
      </c>
    </row>
    <row r="632" spans="1:16" ht="13.5" customHeight="1" x14ac:dyDescent="0.4">
      <c r="E632" s="48">
        <v>1.6</v>
      </c>
      <c r="F632" s="48"/>
      <c r="N632" s="48">
        <v>1.6</v>
      </c>
      <c r="O632" s="48"/>
    </row>
    <row r="640" spans="1:16" ht="13.5" customHeight="1" x14ac:dyDescent="0.4">
      <c r="K640" s="51">
        <v>5</v>
      </c>
      <c r="L640" s="51"/>
    </row>
    <row r="642" spans="2:20" ht="13.5" customHeight="1" x14ac:dyDescent="0.4">
      <c r="E642" s="48">
        <v>1.4</v>
      </c>
      <c r="F642" s="48"/>
      <c r="N642" s="49">
        <v>1.4</v>
      </c>
      <c r="O642" s="49"/>
    </row>
    <row r="644" spans="2:20" ht="13.5" customHeight="1" x14ac:dyDescent="0.4">
      <c r="C644" s="48">
        <v>13.5</v>
      </c>
      <c r="D644" s="48"/>
      <c r="H644" s="51">
        <v>5</v>
      </c>
      <c r="I644" s="51"/>
      <c r="N644" s="51">
        <v>5</v>
      </c>
      <c r="O644" s="51"/>
      <c r="S644" s="48">
        <v>13.5</v>
      </c>
      <c r="T644" s="48"/>
    </row>
    <row r="647" spans="2:20" ht="13.5" customHeight="1" x14ac:dyDescent="0.4">
      <c r="B647" s="1" t="s">
        <v>336</v>
      </c>
      <c r="C647" s="1" t="s">
        <v>337</v>
      </c>
    </row>
    <row r="651" spans="2:20" ht="13.5" customHeight="1" x14ac:dyDescent="0.4">
      <c r="E651" s="49">
        <v>0.5</v>
      </c>
      <c r="F651" s="49"/>
      <c r="Q651" s="53">
        <v>0.5</v>
      </c>
      <c r="R651" s="53"/>
    </row>
    <row r="656" spans="2:20" ht="13.5" customHeight="1" x14ac:dyDescent="0.4">
      <c r="E656" s="51">
        <v>3.7</v>
      </c>
      <c r="F656" s="51"/>
      <c r="Q656" s="50">
        <v>-0.7</v>
      </c>
      <c r="R656" s="50"/>
    </row>
    <row r="657" spans="2:33" ht="13.5" customHeight="1" x14ac:dyDescent="0.4">
      <c r="Y657" s="22"/>
      <c r="Z657" s="22"/>
      <c r="AA657" s="22"/>
      <c r="AB657" s="22"/>
      <c r="AC657" s="22"/>
      <c r="AD657" s="22"/>
      <c r="AE657" s="22"/>
      <c r="AF657" s="22"/>
      <c r="AG657" s="22"/>
    </row>
    <row r="658" spans="2:33" ht="13.5" customHeight="1" x14ac:dyDescent="0.4">
      <c r="H658" s="48"/>
      <c r="I658" s="48"/>
      <c r="Y658" s="23"/>
      <c r="Z658" s="23"/>
      <c r="AA658" s="24"/>
      <c r="AB658" s="24"/>
      <c r="AC658" s="24"/>
      <c r="AD658" s="24"/>
      <c r="AE658" s="24"/>
      <c r="AF658" s="24"/>
      <c r="AG658" s="24"/>
    </row>
    <row r="659" spans="2:33" ht="13.5" customHeight="1" x14ac:dyDescent="0.4">
      <c r="H659" s="48">
        <v>6.5</v>
      </c>
      <c r="I659" s="48"/>
      <c r="Y659" s="23"/>
      <c r="Z659" s="23"/>
      <c r="AA659" s="24"/>
      <c r="AB659" s="24"/>
      <c r="AC659" s="24"/>
      <c r="AD659" s="24"/>
      <c r="AE659" s="24"/>
      <c r="AF659" s="24"/>
      <c r="AG659" s="24"/>
    </row>
    <row r="660" spans="2:33" ht="13.5" customHeight="1" x14ac:dyDescent="0.4">
      <c r="C660" s="49">
        <v>8.8000000000000007</v>
      </c>
      <c r="D660" s="49"/>
      <c r="E660" s="25"/>
      <c r="Q660" s="51">
        <v>-3.5</v>
      </c>
      <c r="R660" s="51"/>
      <c r="S660" s="25"/>
      <c r="Y660" s="23"/>
      <c r="Z660" s="23"/>
      <c r="AA660" s="24"/>
      <c r="AB660" s="24"/>
      <c r="AC660" s="24"/>
      <c r="AD660" s="24"/>
      <c r="AE660" s="24"/>
      <c r="AF660" s="24"/>
      <c r="AG660" s="24"/>
    </row>
    <row r="661" spans="2:33" ht="13.5" customHeight="1" x14ac:dyDescent="0.4">
      <c r="L661" s="48">
        <v>-1.9</v>
      </c>
      <c r="M661" s="48"/>
      <c r="Y661" s="23"/>
      <c r="Z661" s="23"/>
      <c r="AA661" s="24"/>
      <c r="AB661" s="24"/>
      <c r="AC661" s="24"/>
      <c r="AD661" s="24"/>
      <c r="AE661" s="24"/>
      <c r="AF661" s="24"/>
      <c r="AG661" s="24"/>
    </row>
    <row r="662" spans="2:33" ht="13.5" customHeight="1" x14ac:dyDescent="0.4">
      <c r="Q662" s="53"/>
      <c r="R662" s="53"/>
      <c r="Y662" s="23"/>
      <c r="Z662" s="23"/>
      <c r="AA662" s="24"/>
      <c r="AB662" s="24"/>
      <c r="AC662" s="24"/>
      <c r="AD662" s="24"/>
      <c r="AE662" s="24"/>
      <c r="AF662" s="24"/>
      <c r="AG662" s="24"/>
    </row>
    <row r="663" spans="2:33" ht="13.5" customHeight="1" x14ac:dyDescent="0.4">
      <c r="Y663" s="23"/>
      <c r="Z663" s="23"/>
      <c r="AA663" s="24"/>
      <c r="AB663" s="24"/>
      <c r="AC663" s="24"/>
      <c r="AD663" s="24"/>
      <c r="AE663" s="24"/>
      <c r="AF663" s="24"/>
      <c r="AG663" s="24"/>
    </row>
    <row r="664" spans="2:33" ht="13.5" customHeight="1" x14ac:dyDescent="0.4">
      <c r="Q664" s="48">
        <v>-10.4</v>
      </c>
      <c r="R664" s="48"/>
      <c r="Y664" s="23"/>
      <c r="Z664" s="23"/>
      <c r="AA664" s="24"/>
      <c r="AB664" s="24"/>
      <c r="AC664" s="24"/>
      <c r="AD664" s="24"/>
      <c r="AE664" s="24"/>
      <c r="AF664" s="24"/>
      <c r="AG664" s="24"/>
    </row>
    <row r="665" spans="2:33" ht="13.5" customHeight="1" x14ac:dyDescent="0.4">
      <c r="Y665" s="23"/>
      <c r="Z665" s="23"/>
      <c r="AA665" s="24"/>
      <c r="AB665" s="24"/>
      <c r="AC665" s="24"/>
      <c r="AD665" s="24"/>
      <c r="AE665" s="24"/>
      <c r="AF665" s="24"/>
      <c r="AG665" s="24"/>
    </row>
    <row r="666" spans="2:33" ht="13.5" customHeight="1" x14ac:dyDescent="0.4">
      <c r="B666" s="1" t="s">
        <v>176</v>
      </c>
      <c r="C666" s="1" t="s">
        <v>338</v>
      </c>
      <c r="Y666" s="23"/>
      <c r="Z666" s="23"/>
      <c r="AA666" s="24"/>
      <c r="AB666" s="24"/>
      <c r="AC666" s="24"/>
      <c r="AD666" s="24"/>
      <c r="AE666" s="24"/>
      <c r="AF666" s="24"/>
      <c r="AG666" s="24"/>
    </row>
    <row r="670" spans="2:33" ht="13.5" customHeight="1" x14ac:dyDescent="0.4">
      <c r="E670" s="48">
        <v>-7.0000000000000007E-2</v>
      </c>
      <c r="F670" s="48"/>
    </row>
    <row r="671" spans="2:33" ht="13.5" customHeight="1" x14ac:dyDescent="0.4">
      <c r="Q671" s="48">
        <v>-7.0000000000000007E-2</v>
      </c>
      <c r="R671" s="48"/>
    </row>
    <row r="675" spans="1:18" ht="13.5" customHeight="1" x14ac:dyDescent="0.4">
      <c r="E675" s="49">
        <v>-1.1000000000000001</v>
      </c>
      <c r="F675" s="49"/>
      <c r="Q675" s="48">
        <v>-0.2</v>
      </c>
      <c r="R675" s="48"/>
    </row>
    <row r="679" spans="1:18" ht="13.5" customHeight="1" x14ac:dyDescent="0.4">
      <c r="E679" s="48">
        <v>-4.2</v>
      </c>
      <c r="F679" s="48"/>
      <c r="Q679" s="48">
        <v>0.8</v>
      </c>
      <c r="R679" s="48"/>
    </row>
    <row r="680" spans="1:18" ht="13.5" customHeight="1" x14ac:dyDescent="0.4">
      <c r="I680" s="48"/>
      <c r="J680" s="48"/>
      <c r="M680" s="48"/>
      <c r="N680" s="48"/>
    </row>
    <row r="681" spans="1:18" ht="13.5" customHeight="1" x14ac:dyDescent="0.4">
      <c r="G681" s="48">
        <v>4.2</v>
      </c>
      <c r="H681" s="48"/>
      <c r="O681" s="48">
        <v>0.8</v>
      </c>
      <c r="P681" s="48"/>
    </row>
    <row r="682" spans="1:18" ht="13.5" customHeight="1" x14ac:dyDescent="0.4">
      <c r="L682" s="48">
        <v>6.1</v>
      </c>
      <c r="M682" s="48"/>
    </row>
    <row r="684" spans="1:18" ht="13.5" customHeight="1" x14ac:dyDescent="0.4">
      <c r="A684" s="5" t="s">
        <v>343</v>
      </c>
    </row>
    <row r="686" spans="1:18" ht="13.5" customHeight="1" x14ac:dyDescent="0.4">
      <c r="B686" s="1" t="s">
        <v>180</v>
      </c>
      <c r="C686" s="1" t="s">
        <v>334</v>
      </c>
    </row>
    <row r="687" spans="1:18" ht="13.5" customHeight="1" x14ac:dyDescent="0.4">
      <c r="E687" s="48">
        <v>2.1</v>
      </c>
      <c r="F687" s="48"/>
      <c r="N687" s="48">
        <v>2.1</v>
      </c>
      <c r="O687" s="48"/>
    </row>
    <row r="695" spans="2:20" ht="13.5" customHeight="1" x14ac:dyDescent="0.4">
      <c r="K695" s="51">
        <v>5</v>
      </c>
      <c r="L695" s="51"/>
    </row>
    <row r="697" spans="2:20" ht="13.5" customHeight="1" x14ac:dyDescent="0.4">
      <c r="E697" s="48">
        <v>1.8</v>
      </c>
      <c r="F697" s="48"/>
      <c r="N697" s="49">
        <v>1.8</v>
      </c>
      <c r="O697" s="49"/>
    </row>
    <row r="699" spans="2:20" ht="13.5" customHeight="1" x14ac:dyDescent="0.4">
      <c r="C699" s="48">
        <v>15.7</v>
      </c>
      <c r="D699" s="48"/>
      <c r="H699" s="51">
        <v>5</v>
      </c>
      <c r="I699" s="51"/>
      <c r="N699" s="51">
        <v>5</v>
      </c>
      <c r="O699" s="51"/>
      <c r="S699" s="48">
        <v>15.7</v>
      </c>
      <c r="T699" s="48"/>
    </row>
    <row r="702" spans="2:20" ht="13.5" customHeight="1" x14ac:dyDescent="0.4">
      <c r="B702" s="1" t="s">
        <v>336</v>
      </c>
      <c r="C702" s="1" t="s">
        <v>337</v>
      </c>
    </row>
    <row r="706" spans="3:34" ht="13.5" customHeight="1" x14ac:dyDescent="0.4">
      <c r="E706" s="49">
        <v>0.6</v>
      </c>
      <c r="F706" s="49"/>
      <c r="Q706" s="53">
        <v>0.6</v>
      </c>
      <c r="R706" s="53"/>
    </row>
    <row r="711" spans="3:34" ht="13.5" customHeight="1" x14ac:dyDescent="0.4">
      <c r="E711" s="51">
        <v>4.5</v>
      </c>
      <c r="F711" s="51"/>
      <c r="Q711" s="50">
        <v>-2.8</v>
      </c>
      <c r="R711" s="50"/>
    </row>
    <row r="712" spans="3:34" ht="13.5" customHeight="1" x14ac:dyDescent="0.4">
      <c r="AA712" s="22"/>
      <c r="AB712" s="22"/>
      <c r="AC712" s="22"/>
      <c r="AD712" s="22"/>
      <c r="AE712" s="22"/>
      <c r="AF712" s="22"/>
      <c r="AG712" s="22"/>
      <c r="AH712" s="22"/>
    </row>
    <row r="713" spans="3:34" ht="13.5" customHeight="1" x14ac:dyDescent="0.4">
      <c r="H713" s="48"/>
      <c r="I713" s="48"/>
      <c r="AA713" s="23"/>
      <c r="AB713" s="24"/>
      <c r="AC713" s="24"/>
      <c r="AD713" s="24"/>
      <c r="AE713" s="24"/>
      <c r="AF713" s="24"/>
      <c r="AG713" s="24"/>
      <c r="AH713" s="24"/>
    </row>
    <row r="714" spans="3:34" ht="13.5" customHeight="1" x14ac:dyDescent="0.4">
      <c r="H714" s="48">
        <v>7.1</v>
      </c>
      <c r="I714" s="48"/>
      <c r="AA714" s="23"/>
      <c r="AB714" s="24"/>
      <c r="AC714" s="24"/>
      <c r="AD714" s="24"/>
      <c r="AE714" s="24"/>
      <c r="AF714" s="24"/>
      <c r="AG714" s="24"/>
      <c r="AH714" s="24"/>
    </row>
    <row r="715" spans="3:34" ht="13.5" customHeight="1" x14ac:dyDescent="0.4">
      <c r="C715" s="49">
        <v>10.8</v>
      </c>
      <c r="D715" s="49"/>
      <c r="E715" s="25"/>
      <c r="R715" s="51">
        <v>-7.9</v>
      </c>
      <c r="S715" s="51"/>
      <c r="AA715" s="23"/>
      <c r="AB715" s="24"/>
      <c r="AC715" s="24"/>
      <c r="AD715" s="24"/>
      <c r="AE715" s="24"/>
      <c r="AF715" s="24"/>
      <c r="AG715" s="24"/>
      <c r="AH715" s="24"/>
    </row>
    <row r="716" spans="3:34" ht="13.5" customHeight="1" x14ac:dyDescent="0.4">
      <c r="L716" s="48">
        <v>-1.3</v>
      </c>
      <c r="M716" s="48"/>
      <c r="AA716" s="23"/>
      <c r="AB716" s="24"/>
      <c r="AC716" s="24"/>
      <c r="AD716" s="24"/>
      <c r="AE716" s="24"/>
      <c r="AF716" s="24"/>
      <c r="AG716" s="24"/>
      <c r="AH716" s="24"/>
    </row>
    <row r="717" spans="3:34" ht="13.5" customHeight="1" x14ac:dyDescent="0.4">
      <c r="Q717" s="53"/>
      <c r="R717" s="53"/>
      <c r="AA717" s="23"/>
      <c r="AB717" s="24"/>
      <c r="AC717" s="24"/>
      <c r="AD717" s="24"/>
      <c r="AE717" s="24"/>
      <c r="AF717" s="24"/>
      <c r="AG717" s="24"/>
      <c r="AH717" s="24"/>
    </row>
    <row r="718" spans="3:34" ht="13.5" customHeight="1" x14ac:dyDescent="0.4">
      <c r="AA718" s="23"/>
      <c r="AB718" s="24"/>
      <c r="AC718" s="24"/>
      <c r="AD718" s="24"/>
      <c r="AE718" s="24"/>
      <c r="AF718" s="24"/>
      <c r="AG718" s="24"/>
      <c r="AH718" s="24"/>
    </row>
    <row r="719" spans="3:34" ht="13.5" customHeight="1" x14ac:dyDescent="0.4">
      <c r="Q719" s="48">
        <v>-9.6999999999999993</v>
      </c>
      <c r="R719" s="48"/>
      <c r="AA719" s="23"/>
      <c r="AB719" s="24"/>
      <c r="AC719" s="24"/>
      <c r="AD719" s="24"/>
      <c r="AE719" s="24"/>
      <c r="AF719" s="24"/>
      <c r="AG719" s="24"/>
      <c r="AH719" s="24"/>
    </row>
    <row r="720" spans="3:34" ht="13.5" customHeight="1" x14ac:dyDescent="0.4">
      <c r="AA720" s="23"/>
      <c r="AB720" s="24"/>
      <c r="AC720" s="24"/>
      <c r="AD720" s="24"/>
      <c r="AE720" s="24"/>
      <c r="AF720" s="24"/>
      <c r="AG720" s="24"/>
      <c r="AH720" s="24"/>
    </row>
    <row r="721" spans="2:34" ht="13.5" customHeight="1" x14ac:dyDescent="0.4">
      <c r="B721" s="1" t="s">
        <v>176</v>
      </c>
      <c r="C721" s="1" t="s">
        <v>338</v>
      </c>
      <c r="AA721" s="23"/>
      <c r="AB721" s="24"/>
      <c r="AC721" s="24"/>
      <c r="AD721" s="24"/>
      <c r="AE721" s="24"/>
      <c r="AF721" s="24"/>
      <c r="AG721" s="24"/>
      <c r="AH721" s="24"/>
    </row>
    <row r="725" spans="2:34" ht="13.5" customHeight="1" x14ac:dyDescent="0.4">
      <c r="E725" s="49">
        <v>-0.1</v>
      </c>
      <c r="F725" s="49"/>
    </row>
    <row r="726" spans="2:34" ht="13.5" customHeight="1" x14ac:dyDescent="0.4">
      <c r="Q726" s="48">
        <v>-0.09</v>
      </c>
      <c r="R726" s="48"/>
    </row>
    <row r="730" spans="2:34" ht="13.5" customHeight="1" x14ac:dyDescent="0.4">
      <c r="E730" s="49">
        <v>-1.4</v>
      </c>
      <c r="F730" s="49"/>
      <c r="Q730" s="48">
        <v>0.09</v>
      </c>
      <c r="R730" s="48"/>
    </row>
    <row r="734" spans="2:34" ht="13.5" customHeight="1" x14ac:dyDescent="0.4">
      <c r="E734" s="48">
        <v>-5.0999999999999996</v>
      </c>
      <c r="F734" s="48"/>
      <c r="Q734" s="48">
        <v>2.9</v>
      </c>
      <c r="R734" s="48"/>
    </row>
    <row r="735" spans="2:34" ht="13.5" customHeight="1" x14ac:dyDescent="0.4">
      <c r="I735" s="48"/>
      <c r="J735" s="48"/>
      <c r="M735" s="48"/>
      <c r="N735" s="48"/>
    </row>
    <row r="736" spans="2:34" ht="13.5" customHeight="1" x14ac:dyDescent="0.4">
      <c r="G736" s="48">
        <v>5.0999999999999996</v>
      </c>
      <c r="H736" s="48"/>
      <c r="O736" s="48">
        <v>2.9</v>
      </c>
      <c r="P736" s="48"/>
    </row>
    <row r="737" spans="1:15" ht="13.5" customHeight="1" x14ac:dyDescent="0.4">
      <c r="L737" s="48">
        <v>7.6</v>
      </c>
      <c r="M737" s="48"/>
    </row>
    <row r="739" spans="1:15" ht="13.5" customHeight="1" x14ac:dyDescent="0.4">
      <c r="A739" s="5" t="s">
        <v>344</v>
      </c>
    </row>
    <row r="741" spans="1:15" ht="13.5" customHeight="1" x14ac:dyDescent="0.4">
      <c r="B741" s="1" t="s">
        <v>180</v>
      </c>
      <c r="C741" s="1" t="s">
        <v>334</v>
      </c>
    </row>
    <row r="742" spans="1:15" ht="13.5" customHeight="1" x14ac:dyDescent="0.4">
      <c r="E742" s="48">
        <v>1.6</v>
      </c>
      <c r="F742" s="48"/>
      <c r="N742" s="48">
        <v>1.6</v>
      </c>
      <c r="O742" s="48"/>
    </row>
    <row r="750" spans="1:15" ht="13.5" customHeight="1" x14ac:dyDescent="0.4">
      <c r="K750" s="51"/>
      <c r="L750" s="51"/>
    </row>
    <row r="752" spans="1:15" ht="13.5" customHeight="1" x14ac:dyDescent="0.4">
      <c r="E752" s="48"/>
      <c r="F752" s="48"/>
      <c r="N752" s="49"/>
      <c r="O752" s="49"/>
    </row>
    <row r="754" spans="2:20" ht="13.5" customHeight="1" x14ac:dyDescent="0.4">
      <c r="C754" s="48">
        <v>13.5</v>
      </c>
      <c r="D754" s="48"/>
      <c r="H754" s="51"/>
      <c r="I754" s="51"/>
      <c r="N754" s="51"/>
      <c r="O754" s="51"/>
      <c r="S754" s="48">
        <v>13.5</v>
      </c>
      <c r="T754" s="48"/>
    </row>
    <row r="757" spans="2:20" ht="13.5" customHeight="1" x14ac:dyDescent="0.4">
      <c r="B757" s="1" t="s">
        <v>336</v>
      </c>
      <c r="C757" s="1" t="s">
        <v>337</v>
      </c>
    </row>
    <row r="761" spans="2:20" ht="13.5" customHeight="1" x14ac:dyDescent="0.4">
      <c r="E761" s="49">
        <v>0.5</v>
      </c>
      <c r="F761" s="49"/>
      <c r="Q761" s="53">
        <v>0.5</v>
      </c>
      <c r="R761" s="53"/>
    </row>
    <row r="766" spans="2:20" ht="13.5" customHeight="1" x14ac:dyDescent="0.4">
      <c r="E766" s="51">
        <v>3.7</v>
      </c>
      <c r="F766" s="51"/>
      <c r="Q766" s="50">
        <v>-0.8</v>
      </c>
      <c r="R766" s="50"/>
    </row>
    <row r="768" spans="2:20" ht="13.5" customHeight="1" x14ac:dyDescent="0.4">
      <c r="H768" s="48"/>
      <c r="I768" s="48"/>
    </row>
    <row r="769" spans="2:33" ht="13.5" customHeight="1" x14ac:dyDescent="0.4">
      <c r="H769" s="48">
        <v>2.2999999999999998</v>
      </c>
      <c r="I769" s="48"/>
      <c r="Z769" s="22"/>
      <c r="AA769" s="22"/>
      <c r="AB769" s="22"/>
      <c r="AC769" s="22"/>
      <c r="AD769" s="22"/>
      <c r="AE769" s="22"/>
      <c r="AF769" s="22"/>
      <c r="AG769" s="22"/>
    </row>
    <row r="770" spans="2:33" ht="13.5" customHeight="1" x14ac:dyDescent="0.4">
      <c r="C770" s="49">
        <v>9.6999999999999993</v>
      </c>
      <c r="D770" s="49"/>
      <c r="E770" s="25"/>
      <c r="R770" s="51">
        <v>-5.2</v>
      </c>
      <c r="S770" s="51"/>
      <c r="Z770" s="23"/>
      <c r="AA770" s="24"/>
      <c r="AB770" s="24"/>
      <c r="AC770" s="24"/>
      <c r="AD770" s="24"/>
      <c r="AE770" s="24"/>
      <c r="AF770" s="24"/>
      <c r="AG770" s="24"/>
    </row>
    <row r="771" spans="2:33" ht="13.5" customHeight="1" x14ac:dyDescent="0.4">
      <c r="L771" s="48">
        <v>-1.8</v>
      </c>
      <c r="M771" s="48"/>
      <c r="Z771" s="23"/>
      <c r="AA771" s="24"/>
      <c r="AB771" s="24"/>
      <c r="AC771" s="24"/>
      <c r="AD771" s="24"/>
      <c r="AE771" s="24"/>
      <c r="AF771" s="24"/>
      <c r="AG771" s="24"/>
    </row>
    <row r="772" spans="2:33" ht="13.5" customHeight="1" x14ac:dyDescent="0.4">
      <c r="Q772" s="53"/>
      <c r="R772" s="53"/>
      <c r="Z772" s="23"/>
      <c r="AA772" s="24"/>
      <c r="AB772" s="24"/>
      <c r="AC772" s="24"/>
      <c r="AD772" s="24"/>
      <c r="AE772" s="24"/>
      <c r="AF772" s="24"/>
      <c r="AG772" s="24"/>
    </row>
    <row r="773" spans="2:33" ht="13.5" customHeight="1" x14ac:dyDescent="0.4">
      <c r="Q773" s="50">
        <v>-6</v>
      </c>
      <c r="R773" s="50"/>
      <c r="Z773" s="23"/>
      <c r="AA773" s="24"/>
      <c r="AB773" s="24"/>
      <c r="AC773" s="24"/>
      <c r="AD773" s="24"/>
      <c r="AE773" s="24"/>
      <c r="AF773" s="24"/>
      <c r="AG773" s="24"/>
    </row>
    <row r="774" spans="2:33" ht="13.5" customHeight="1" x14ac:dyDescent="0.4">
      <c r="Z774" s="23"/>
      <c r="AA774" s="24"/>
      <c r="AB774" s="24"/>
      <c r="AC774" s="24"/>
      <c r="AD774" s="24"/>
      <c r="AE774" s="24"/>
      <c r="AF774" s="24"/>
      <c r="AG774" s="24"/>
    </row>
    <row r="775" spans="2:33" ht="13.5" customHeight="1" x14ac:dyDescent="0.4">
      <c r="Z775" s="23"/>
      <c r="AA775" s="24"/>
      <c r="AB775" s="24"/>
      <c r="AC775" s="24"/>
      <c r="AD775" s="24"/>
      <c r="AE775" s="24"/>
      <c r="AF775" s="24"/>
      <c r="AG775" s="24"/>
    </row>
    <row r="776" spans="2:33" ht="13.5" customHeight="1" x14ac:dyDescent="0.4">
      <c r="B776" s="1" t="s">
        <v>176</v>
      </c>
      <c r="C776" s="1" t="s">
        <v>338</v>
      </c>
      <c r="Z776" s="23"/>
      <c r="AA776" s="24"/>
      <c r="AB776" s="24"/>
      <c r="AC776" s="24"/>
      <c r="AD776" s="24"/>
      <c r="AE776" s="24"/>
      <c r="AF776" s="24"/>
      <c r="AG776" s="24"/>
    </row>
    <row r="777" spans="2:33" ht="13.5" customHeight="1" x14ac:dyDescent="0.4">
      <c r="Z777" s="23"/>
      <c r="AA777" s="24"/>
      <c r="AB777" s="24"/>
      <c r="AC777" s="24"/>
      <c r="AD777" s="24"/>
      <c r="AE777" s="24"/>
      <c r="AF777" s="24"/>
      <c r="AG777" s="24"/>
    </row>
    <row r="778" spans="2:33" ht="13.5" customHeight="1" x14ac:dyDescent="0.4">
      <c r="Z778" s="23"/>
      <c r="AA778" s="24"/>
      <c r="AB778" s="24"/>
      <c r="AC778" s="24"/>
      <c r="AD778" s="24"/>
      <c r="AE778" s="24"/>
      <c r="AF778" s="24"/>
      <c r="AG778" s="24"/>
    </row>
    <row r="780" spans="2:33" ht="13.5" customHeight="1" x14ac:dyDescent="0.4">
      <c r="E780" s="48">
        <v>-7.0000000000000007E-2</v>
      </c>
      <c r="F780" s="48"/>
    </row>
    <row r="781" spans="2:33" ht="13.5" customHeight="1" x14ac:dyDescent="0.4">
      <c r="Q781" s="48">
        <v>-7.0000000000000007E-2</v>
      </c>
      <c r="R781" s="48"/>
    </row>
    <row r="785" spans="1:18" ht="13.5" customHeight="1" x14ac:dyDescent="0.4">
      <c r="E785" s="49">
        <v>-1.1000000000000001</v>
      </c>
      <c r="F785" s="49"/>
      <c r="Q785" s="48">
        <v>-0.2</v>
      </c>
      <c r="R785" s="48"/>
    </row>
    <row r="789" spans="1:18" ht="13.5" customHeight="1" x14ac:dyDescent="0.4">
      <c r="E789" s="48">
        <v>-4.3</v>
      </c>
      <c r="F789" s="48"/>
      <c r="Q789" s="48">
        <v>1.2</v>
      </c>
      <c r="R789" s="48"/>
    </row>
    <row r="790" spans="1:18" ht="13.5" customHeight="1" x14ac:dyDescent="0.4">
      <c r="I790" s="48"/>
      <c r="J790" s="48"/>
      <c r="M790" s="48"/>
      <c r="N790" s="48"/>
    </row>
    <row r="791" spans="1:18" ht="13.5" customHeight="1" x14ac:dyDescent="0.4">
      <c r="G791" s="48">
        <v>4.3</v>
      </c>
      <c r="H791" s="48"/>
      <c r="O791" s="48">
        <v>1.2</v>
      </c>
      <c r="P791" s="48"/>
    </row>
    <row r="792" spans="1:18" ht="13.5" customHeight="1" x14ac:dyDescent="0.4">
      <c r="L792" s="48">
        <v>4.5</v>
      </c>
      <c r="M792" s="48"/>
    </row>
    <row r="794" spans="1:18" ht="13.5" customHeight="1" x14ac:dyDescent="0.4">
      <c r="A794" s="5" t="s">
        <v>345</v>
      </c>
    </row>
    <row r="796" spans="1:18" ht="13.5" customHeight="1" x14ac:dyDescent="0.4">
      <c r="B796" s="1" t="s">
        <v>180</v>
      </c>
      <c r="C796" s="1" t="s">
        <v>334</v>
      </c>
    </row>
    <row r="797" spans="1:18" ht="13.5" customHeight="1" x14ac:dyDescent="0.4">
      <c r="E797" s="48">
        <v>2.1</v>
      </c>
      <c r="F797" s="48"/>
      <c r="N797" s="48">
        <v>2.1</v>
      </c>
      <c r="O797" s="48"/>
    </row>
    <row r="805" spans="2:20" ht="13.5" customHeight="1" x14ac:dyDescent="0.4">
      <c r="K805" s="51"/>
      <c r="L805" s="51"/>
    </row>
    <row r="807" spans="2:20" ht="13.5" customHeight="1" x14ac:dyDescent="0.4">
      <c r="E807" s="48"/>
      <c r="F807" s="48"/>
      <c r="N807" s="49"/>
      <c r="O807" s="49"/>
    </row>
    <row r="809" spans="2:20" ht="13.5" customHeight="1" x14ac:dyDescent="0.4">
      <c r="C809" s="48">
        <v>15.7</v>
      </c>
      <c r="D809" s="48"/>
      <c r="H809" s="51"/>
      <c r="I809" s="51"/>
      <c r="N809" s="51"/>
      <c r="O809" s="51"/>
      <c r="S809" s="48">
        <v>15.7</v>
      </c>
      <c r="T809" s="48"/>
    </row>
    <row r="812" spans="2:20" ht="13.5" customHeight="1" x14ac:dyDescent="0.4">
      <c r="B812" s="1" t="s">
        <v>336</v>
      </c>
      <c r="C812" s="1" t="s">
        <v>337</v>
      </c>
    </row>
    <row r="816" spans="2:20" ht="13.5" customHeight="1" x14ac:dyDescent="0.4">
      <c r="E816" s="49">
        <v>0.6</v>
      </c>
      <c r="F816" s="49"/>
      <c r="Q816" s="53">
        <v>0.6</v>
      </c>
      <c r="R816" s="53"/>
    </row>
    <row r="821" spans="2:34" ht="13.5" customHeight="1" x14ac:dyDescent="0.4">
      <c r="E821" s="51">
        <v>4.5</v>
      </c>
      <c r="F821" s="51"/>
      <c r="Q821" s="50">
        <v>-0.7</v>
      </c>
      <c r="R821" s="50"/>
    </row>
    <row r="823" spans="2:34" ht="13.5" customHeight="1" x14ac:dyDescent="0.4">
      <c r="H823" s="48"/>
      <c r="I823" s="48"/>
    </row>
    <row r="824" spans="2:34" ht="13.5" customHeight="1" x14ac:dyDescent="0.4">
      <c r="H824" s="48">
        <v>1.7</v>
      </c>
      <c r="I824" s="48"/>
    </row>
    <row r="825" spans="2:34" ht="13.5" customHeight="1" x14ac:dyDescent="0.4">
      <c r="C825" s="49">
        <v>11.6</v>
      </c>
      <c r="D825" s="49"/>
      <c r="E825" s="25"/>
      <c r="R825" s="51">
        <v>-5.7</v>
      </c>
      <c r="S825" s="51"/>
    </row>
    <row r="826" spans="2:34" ht="13.5" customHeight="1" x14ac:dyDescent="0.4">
      <c r="L826" s="48">
        <v>-2.4</v>
      </c>
      <c r="M826" s="48"/>
    </row>
    <row r="827" spans="2:34" ht="13.5" customHeight="1" x14ac:dyDescent="0.4">
      <c r="Q827" s="53"/>
      <c r="R827" s="53"/>
    </row>
    <row r="828" spans="2:34" ht="13.5" customHeight="1" x14ac:dyDescent="0.4">
      <c r="Q828" s="48">
        <v>-6.6</v>
      </c>
      <c r="R828" s="48"/>
      <c r="Y828" s="22"/>
      <c r="Z828" s="22"/>
      <c r="AA828" s="22"/>
      <c r="AB828" s="22"/>
      <c r="AC828" s="22"/>
      <c r="AD828" s="22"/>
      <c r="AE828" s="22"/>
      <c r="AF828" s="22"/>
      <c r="AG828" s="22"/>
      <c r="AH828" s="22"/>
    </row>
    <row r="829" spans="2:34" ht="13.5" customHeight="1" x14ac:dyDescent="0.4">
      <c r="Y829" s="23"/>
      <c r="Z829" s="23"/>
      <c r="AA829" s="23"/>
      <c r="AB829" s="24"/>
      <c r="AC829" s="24"/>
      <c r="AD829" s="24"/>
      <c r="AE829" s="24"/>
      <c r="AF829" s="24"/>
      <c r="AG829" s="24"/>
      <c r="AH829" s="24"/>
    </row>
    <row r="830" spans="2:34" ht="13.5" customHeight="1" x14ac:dyDescent="0.4">
      <c r="Y830" s="23"/>
      <c r="Z830" s="23"/>
      <c r="AA830" s="23"/>
      <c r="AB830" s="24"/>
      <c r="AC830" s="24"/>
      <c r="AD830" s="24"/>
      <c r="AE830" s="24"/>
      <c r="AF830" s="24"/>
      <c r="AG830" s="24"/>
      <c r="AH830" s="24"/>
    </row>
    <row r="831" spans="2:34" ht="13.5" customHeight="1" x14ac:dyDescent="0.4">
      <c r="B831" s="1" t="s">
        <v>176</v>
      </c>
      <c r="C831" s="1" t="s">
        <v>338</v>
      </c>
      <c r="Y831" s="23"/>
      <c r="Z831" s="23"/>
      <c r="AA831" s="23"/>
      <c r="AB831" s="24"/>
      <c r="AC831" s="24"/>
      <c r="AD831" s="24"/>
      <c r="AE831" s="24"/>
      <c r="AF831" s="24"/>
      <c r="AG831" s="24"/>
      <c r="AH831" s="24"/>
    </row>
    <row r="832" spans="2:34" ht="13.5" customHeight="1" x14ac:dyDescent="0.4">
      <c r="Y832" s="23"/>
      <c r="Z832" s="23"/>
      <c r="AA832" s="23"/>
      <c r="AB832" s="24"/>
      <c r="AC832" s="24"/>
      <c r="AD832" s="24"/>
      <c r="AE832" s="24"/>
      <c r="AF832" s="24"/>
      <c r="AG832" s="24"/>
      <c r="AH832" s="24"/>
    </row>
    <row r="833" spans="5:34" ht="13.5" customHeight="1" x14ac:dyDescent="0.4">
      <c r="Y833" s="23"/>
      <c r="Z833" s="23"/>
      <c r="AA833" s="23"/>
      <c r="AB833" s="24"/>
      <c r="AC833" s="24"/>
      <c r="AD833" s="24"/>
      <c r="AE833" s="24"/>
      <c r="AF833" s="24"/>
      <c r="AG833" s="24"/>
      <c r="AH833" s="24"/>
    </row>
    <row r="834" spans="5:34" ht="13.5" customHeight="1" x14ac:dyDescent="0.4">
      <c r="Y834" s="23"/>
      <c r="Z834" s="23"/>
      <c r="AA834" s="23"/>
      <c r="AB834" s="24"/>
      <c r="AC834" s="24"/>
      <c r="AD834" s="24"/>
      <c r="AE834" s="24"/>
      <c r="AF834" s="24"/>
      <c r="AG834" s="24"/>
      <c r="AH834" s="24"/>
    </row>
    <row r="835" spans="5:34" ht="13.5" customHeight="1" x14ac:dyDescent="0.4">
      <c r="E835" s="49">
        <v>-0.1</v>
      </c>
      <c r="F835" s="49"/>
      <c r="Y835" s="23"/>
      <c r="Z835" s="23"/>
      <c r="AA835" s="23"/>
      <c r="AB835" s="24"/>
      <c r="AC835" s="24"/>
      <c r="AD835" s="24"/>
      <c r="AE835" s="24"/>
      <c r="AF835" s="24"/>
      <c r="AG835" s="24"/>
      <c r="AH835" s="24"/>
    </row>
    <row r="836" spans="5:34" ht="13.5" customHeight="1" x14ac:dyDescent="0.4">
      <c r="Q836" s="48">
        <v>-0.09</v>
      </c>
      <c r="R836" s="48"/>
      <c r="Y836" s="23"/>
      <c r="Z836" s="23"/>
      <c r="AA836" s="23"/>
      <c r="AB836" s="24"/>
      <c r="AC836" s="24"/>
      <c r="AD836" s="24"/>
      <c r="AE836" s="24"/>
      <c r="AF836" s="24"/>
      <c r="AG836" s="24"/>
      <c r="AH836" s="24"/>
    </row>
    <row r="837" spans="5:34" ht="13.5" customHeight="1" x14ac:dyDescent="0.4">
      <c r="Y837" s="23"/>
      <c r="Z837" s="23"/>
      <c r="AA837" s="23"/>
      <c r="AB837" s="24"/>
      <c r="AC837" s="24"/>
      <c r="AD837" s="24"/>
      <c r="AE837" s="24"/>
      <c r="AF837" s="24"/>
      <c r="AG837" s="24"/>
      <c r="AH837" s="24"/>
    </row>
    <row r="840" spans="5:34" ht="13.5" customHeight="1" x14ac:dyDescent="0.4">
      <c r="E840" s="49">
        <v>-1.4</v>
      </c>
      <c r="F840" s="49"/>
      <c r="Q840" s="48">
        <v>-0.3</v>
      </c>
      <c r="R840" s="48"/>
    </row>
    <row r="844" spans="5:34" ht="13.5" customHeight="1" x14ac:dyDescent="0.4">
      <c r="E844" s="48">
        <v>-5.2</v>
      </c>
      <c r="F844" s="48"/>
      <c r="Q844" s="48">
        <v>1.1000000000000001</v>
      </c>
      <c r="R844" s="48"/>
    </row>
    <row r="845" spans="5:34" ht="13.5" customHeight="1" x14ac:dyDescent="0.4">
      <c r="I845" s="48"/>
      <c r="J845" s="48"/>
      <c r="M845" s="48"/>
      <c r="N845" s="48"/>
    </row>
    <row r="846" spans="5:34" ht="13.5" customHeight="1" x14ac:dyDescent="0.4">
      <c r="G846" s="48">
        <v>5.2</v>
      </c>
      <c r="H846" s="48"/>
      <c r="L846" s="48">
        <v>4.9000000000000004</v>
      </c>
      <c r="M846" s="48"/>
      <c r="O846" s="48">
        <v>1.1000000000000001</v>
      </c>
      <c r="P846" s="48"/>
    </row>
    <row r="849" spans="1:18" ht="13.5" customHeight="1" x14ac:dyDescent="0.4">
      <c r="A849" s="5" t="s">
        <v>346</v>
      </c>
    </row>
    <row r="856" spans="1:18" ht="13.5" customHeight="1" x14ac:dyDescent="0.4">
      <c r="E856" s="49">
        <v>0.2</v>
      </c>
      <c r="F856" s="49"/>
      <c r="Q856" s="53">
        <v>0.2</v>
      </c>
      <c r="R856" s="53"/>
    </row>
    <row r="861" spans="1:18" ht="13.5" customHeight="1" x14ac:dyDescent="0.4">
      <c r="E861" s="51">
        <v>2</v>
      </c>
      <c r="F861" s="51"/>
      <c r="Q861" s="50">
        <v>2</v>
      </c>
      <c r="R861" s="50"/>
    </row>
    <row r="863" spans="1:18" ht="13.5" customHeight="1" x14ac:dyDescent="0.4">
      <c r="H863" s="48"/>
      <c r="I863" s="48"/>
    </row>
    <row r="864" spans="1:18" ht="13.5" customHeight="1" x14ac:dyDescent="0.4">
      <c r="H864" s="116">
        <v>8.4</v>
      </c>
      <c r="I864" s="116"/>
      <c r="N864" s="118">
        <v>8.4</v>
      </c>
      <c r="O864" s="118"/>
    </row>
    <row r="865" spans="1:19" ht="13.5" customHeight="1" x14ac:dyDescent="0.4">
      <c r="D865" s="118">
        <v>6.3</v>
      </c>
      <c r="E865" s="118"/>
      <c r="R865" s="117">
        <v>6.3</v>
      </c>
      <c r="S865" s="117"/>
    </row>
    <row r="866" spans="1:19" ht="13.5" customHeight="1" x14ac:dyDescent="0.4">
      <c r="L866" s="51">
        <v>0</v>
      </c>
      <c r="M866" s="51"/>
    </row>
    <row r="867" spans="1:19" ht="13.5" customHeight="1" x14ac:dyDescent="0.4">
      <c r="Q867" s="53"/>
      <c r="R867" s="53"/>
    </row>
    <row r="869" spans="1:19" ht="13.5" customHeight="1" x14ac:dyDescent="0.4">
      <c r="Q869" s="48"/>
      <c r="R869" s="48"/>
    </row>
    <row r="872" spans="1:19" ht="13.5" customHeight="1" x14ac:dyDescent="0.4">
      <c r="A872" s="5" t="s">
        <v>347</v>
      </c>
    </row>
    <row r="879" spans="1:19" ht="13.5" customHeight="1" x14ac:dyDescent="0.4">
      <c r="E879" s="52">
        <v>0</v>
      </c>
      <c r="F879" s="52"/>
      <c r="Q879" s="50">
        <v>0</v>
      </c>
      <c r="R879" s="50"/>
    </row>
    <row r="884" spans="5:18" ht="13.5" customHeight="1" x14ac:dyDescent="0.4">
      <c r="H884" s="50">
        <v>-2</v>
      </c>
      <c r="I884" s="50"/>
      <c r="N884" s="52">
        <v>-2</v>
      </c>
      <c r="O884" s="52"/>
    </row>
    <row r="886" spans="5:18" ht="13.5" customHeight="1" x14ac:dyDescent="0.4">
      <c r="H886" s="48"/>
      <c r="I886" s="48"/>
    </row>
    <row r="887" spans="5:18" ht="13.5" customHeight="1" x14ac:dyDescent="0.4">
      <c r="H887" s="118">
        <v>-6.3</v>
      </c>
      <c r="I887" s="118"/>
      <c r="N887" s="117">
        <v>-6.3</v>
      </c>
      <c r="O887" s="117"/>
    </row>
    <row r="888" spans="5:18" ht="13.5" customHeight="1" x14ac:dyDescent="0.4">
      <c r="E888" s="25"/>
    </row>
    <row r="889" spans="5:18" ht="13.5" customHeight="1" x14ac:dyDescent="0.4">
      <c r="L889" s="48">
        <v>-0.8</v>
      </c>
      <c r="M889" s="48"/>
    </row>
    <row r="890" spans="5:18" ht="13.5" customHeight="1" x14ac:dyDescent="0.4">
      <c r="Q890" s="53"/>
      <c r="R890" s="53"/>
    </row>
    <row r="891" spans="5:18" ht="13.5" customHeight="1" x14ac:dyDescent="0.4">
      <c r="E891" s="118">
        <v>-8.4</v>
      </c>
      <c r="F891" s="118"/>
      <c r="Q891" s="116">
        <v>-8.4</v>
      </c>
      <c r="R891" s="116"/>
    </row>
    <row r="904" spans="1:18" ht="13.5" customHeight="1" x14ac:dyDescent="0.4">
      <c r="A904" s="5" t="s">
        <v>348</v>
      </c>
    </row>
    <row r="911" spans="1:18" ht="13.5" customHeight="1" x14ac:dyDescent="0.4">
      <c r="E911" s="52">
        <v>0</v>
      </c>
      <c r="F911" s="52"/>
      <c r="Q911" s="50">
        <v>0</v>
      </c>
      <c r="R911" s="50"/>
    </row>
    <row r="916" spans="1:19" ht="13.5" customHeight="1" x14ac:dyDescent="0.4">
      <c r="E916" s="51">
        <v>0.4</v>
      </c>
      <c r="F916" s="51"/>
      <c r="Q916" s="50">
        <v>0.4</v>
      </c>
      <c r="R916" s="50"/>
    </row>
    <row r="918" spans="1:19" ht="13.5" customHeight="1" x14ac:dyDescent="0.4">
      <c r="H918" s="48"/>
      <c r="I918" s="48"/>
    </row>
    <row r="919" spans="1:19" ht="13.5" customHeight="1" x14ac:dyDescent="0.4">
      <c r="H919" s="116"/>
      <c r="I919" s="116"/>
      <c r="N919" s="118"/>
      <c r="O919" s="118"/>
    </row>
    <row r="920" spans="1:19" ht="13.5" customHeight="1" x14ac:dyDescent="0.4">
      <c r="E920" s="121">
        <v>2.1</v>
      </c>
      <c r="F920" s="121"/>
      <c r="Q920" s="122">
        <v>2.1</v>
      </c>
      <c r="R920" s="122"/>
      <c r="S920" s="26"/>
    </row>
    <row r="921" spans="1:19" ht="13.5" customHeight="1" x14ac:dyDescent="0.4">
      <c r="L921" s="51"/>
      <c r="M921" s="51"/>
    </row>
    <row r="922" spans="1:19" ht="13.5" customHeight="1" x14ac:dyDescent="0.4">
      <c r="Q922" s="53"/>
      <c r="R922" s="53"/>
    </row>
    <row r="923" spans="1:19" ht="13.5" customHeight="1" x14ac:dyDescent="0.4">
      <c r="G923" s="48">
        <v>2.2999999999999998</v>
      </c>
      <c r="H923" s="48"/>
      <c r="K923" s="121">
        <v>5.7</v>
      </c>
      <c r="L923" s="121"/>
      <c r="O923" s="48">
        <v>2.2999999999999998</v>
      </c>
      <c r="P923" s="48"/>
    </row>
    <row r="924" spans="1:19" ht="13.5" customHeight="1" x14ac:dyDescent="0.4">
      <c r="Q924" s="48"/>
      <c r="R924" s="48"/>
    </row>
    <row r="927" spans="1:19" ht="13.5" customHeight="1" x14ac:dyDescent="0.4">
      <c r="A927" s="5" t="s">
        <v>349</v>
      </c>
    </row>
    <row r="934" spans="5:18" ht="13.5" customHeight="1" x14ac:dyDescent="0.4">
      <c r="E934" s="119">
        <v>-0.03</v>
      </c>
      <c r="F934" s="119"/>
      <c r="Q934" s="120">
        <v>-0.03</v>
      </c>
      <c r="R934" s="120"/>
    </row>
    <row r="939" spans="5:18" ht="13.5" customHeight="1" x14ac:dyDescent="0.4">
      <c r="H939" s="50">
        <v>-0.5</v>
      </c>
      <c r="I939" s="50"/>
      <c r="N939" s="52">
        <v>-0.5</v>
      </c>
      <c r="O939" s="52"/>
    </row>
    <row r="941" spans="5:18" ht="13.5" customHeight="1" x14ac:dyDescent="0.4">
      <c r="H941" s="48"/>
      <c r="I941" s="48"/>
    </row>
    <row r="942" spans="5:18" ht="13.5" customHeight="1" x14ac:dyDescent="0.4">
      <c r="H942" s="116">
        <v>-2.1</v>
      </c>
      <c r="I942" s="116"/>
      <c r="N942" s="123">
        <v>-2.1</v>
      </c>
      <c r="O942" s="123"/>
    </row>
    <row r="943" spans="5:18" ht="13.5" customHeight="1" x14ac:dyDescent="0.4">
      <c r="E943" s="25"/>
    </row>
    <row r="944" spans="5:18" ht="13.5" customHeight="1" x14ac:dyDescent="0.4">
      <c r="L944" s="48"/>
      <c r="M944" s="48"/>
    </row>
    <row r="945" spans="1:18" ht="13.5" customHeight="1" x14ac:dyDescent="0.4">
      <c r="Q945" s="53"/>
      <c r="R945" s="53"/>
    </row>
    <row r="946" spans="1:18" ht="13.5" customHeight="1" x14ac:dyDescent="0.4">
      <c r="E946" s="118"/>
      <c r="F946" s="118"/>
      <c r="Q946" s="116"/>
      <c r="R946" s="116"/>
    </row>
    <row r="959" spans="1:18" ht="13.5" customHeight="1" x14ac:dyDescent="0.4">
      <c r="A959" s="5" t="s">
        <v>350</v>
      </c>
    </row>
    <row r="966" spans="3:20" ht="13.5" customHeight="1" x14ac:dyDescent="0.4">
      <c r="E966" s="49">
        <v>0.6</v>
      </c>
      <c r="F966" s="49"/>
      <c r="Q966" s="53">
        <v>0.6</v>
      </c>
      <c r="R966" s="53"/>
    </row>
    <row r="971" spans="3:20" ht="13.5" customHeight="1" x14ac:dyDescent="0.4">
      <c r="E971" s="51">
        <v>4.5</v>
      </c>
      <c r="F971" s="51"/>
      <c r="Q971" s="50">
        <v>4.5</v>
      </c>
      <c r="R971" s="50"/>
    </row>
    <row r="973" spans="3:20" ht="13.5" customHeight="1" x14ac:dyDescent="0.4">
      <c r="H973" s="48"/>
      <c r="I973" s="48"/>
    </row>
    <row r="974" spans="3:20" ht="13.5" customHeight="1" x14ac:dyDescent="0.4">
      <c r="H974" s="116">
        <v>7.1</v>
      </c>
      <c r="I974" s="116"/>
      <c r="N974" s="118">
        <v>7.1</v>
      </c>
      <c r="O974" s="118"/>
    </row>
    <row r="975" spans="3:20" ht="13.5" customHeight="1" x14ac:dyDescent="0.4">
      <c r="C975" s="121">
        <v>11.6</v>
      </c>
      <c r="D975" s="121"/>
      <c r="S975" s="117">
        <v>11.6</v>
      </c>
      <c r="T975" s="117"/>
    </row>
    <row r="976" spans="3:20" ht="13.5" customHeight="1" x14ac:dyDescent="0.4">
      <c r="L976" s="51">
        <v>0</v>
      </c>
      <c r="M976" s="51"/>
    </row>
    <row r="977" spans="1:18" ht="13.5" customHeight="1" x14ac:dyDescent="0.4">
      <c r="Q977" s="53"/>
      <c r="R977" s="53"/>
    </row>
    <row r="979" spans="1:18" ht="13.5" customHeight="1" x14ac:dyDescent="0.4">
      <c r="Q979" s="48"/>
      <c r="R979" s="48"/>
    </row>
    <row r="982" spans="1:18" ht="13.5" customHeight="1" x14ac:dyDescent="0.4">
      <c r="A982" s="5" t="s">
        <v>351</v>
      </c>
    </row>
    <row r="989" spans="1:18" ht="13.5" customHeight="1" x14ac:dyDescent="0.4">
      <c r="E989" s="52">
        <v>0</v>
      </c>
      <c r="F989" s="52"/>
      <c r="Q989" s="50">
        <v>0</v>
      </c>
      <c r="R989" s="50"/>
    </row>
    <row r="994" spans="5:18" ht="13.5" customHeight="1" x14ac:dyDescent="0.4">
      <c r="H994" s="50">
        <v>-2.8</v>
      </c>
      <c r="I994" s="50"/>
      <c r="N994" s="52">
        <v>-2.8</v>
      </c>
      <c r="O994" s="52"/>
    </row>
    <row r="996" spans="5:18" ht="13.5" customHeight="1" x14ac:dyDescent="0.4">
      <c r="H996" s="48"/>
      <c r="I996" s="48"/>
    </row>
    <row r="997" spans="5:18" ht="13.5" customHeight="1" x14ac:dyDescent="0.4">
      <c r="H997" s="118">
        <v>-7.9</v>
      </c>
      <c r="I997" s="118"/>
      <c r="N997" s="117">
        <v>-7.9</v>
      </c>
      <c r="O997" s="117"/>
    </row>
    <row r="998" spans="5:18" ht="13.5" customHeight="1" x14ac:dyDescent="0.4">
      <c r="E998" s="25"/>
    </row>
    <row r="999" spans="5:18" ht="13.5" customHeight="1" x14ac:dyDescent="0.4">
      <c r="L999" s="48">
        <v>-2.4</v>
      </c>
      <c r="M999" s="48"/>
    </row>
    <row r="1000" spans="5:18" ht="13.5" customHeight="1" x14ac:dyDescent="0.4">
      <c r="Q1000" s="53"/>
      <c r="R1000" s="53"/>
    </row>
    <row r="1001" spans="5:18" ht="13.5" customHeight="1" x14ac:dyDescent="0.4">
      <c r="E1001" s="118">
        <v>-10.4</v>
      </c>
      <c r="F1001" s="118"/>
      <c r="Q1001" s="116">
        <v>-10.4</v>
      </c>
      <c r="R1001" s="116"/>
    </row>
    <row r="1014" spans="1:18" ht="13.5" customHeight="1" x14ac:dyDescent="0.4">
      <c r="A1014" s="5" t="s">
        <v>352</v>
      </c>
    </row>
    <row r="1021" spans="1:18" ht="13.5" customHeight="1" x14ac:dyDescent="0.4">
      <c r="E1021" s="52">
        <v>0</v>
      </c>
      <c r="F1021" s="52"/>
      <c r="Q1021" s="50">
        <v>0</v>
      </c>
      <c r="R1021" s="50"/>
    </row>
    <row r="1026" spans="1:19" ht="13.5" customHeight="1" x14ac:dyDescent="0.4">
      <c r="E1026" s="86">
        <v>0.09</v>
      </c>
      <c r="F1026" s="86"/>
      <c r="Q1026" s="120">
        <v>0.09</v>
      </c>
      <c r="R1026" s="120"/>
    </row>
    <row r="1028" spans="1:19" ht="13.5" customHeight="1" x14ac:dyDescent="0.4">
      <c r="H1028" s="48"/>
      <c r="I1028" s="48"/>
    </row>
    <row r="1029" spans="1:19" ht="13.5" customHeight="1" x14ac:dyDescent="0.4">
      <c r="H1029" s="116"/>
      <c r="I1029" s="116"/>
      <c r="N1029" s="118"/>
      <c r="O1029" s="118"/>
    </row>
    <row r="1030" spans="1:19" ht="13.5" customHeight="1" x14ac:dyDescent="0.4">
      <c r="E1030" s="121">
        <v>2.9</v>
      </c>
      <c r="F1030" s="121"/>
      <c r="Q1030" s="122">
        <v>2.9</v>
      </c>
      <c r="R1030" s="122"/>
      <c r="S1030" s="26"/>
    </row>
    <row r="1031" spans="1:19" ht="13.5" customHeight="1" x14ac:dyDescent="0.4">
      <c r="L1031" s="51"/>
      <c r="M1031" s="51"/>
    </row>
    <row r="1032" spans="1:19" ht="13.5" customHeight="1" x14ac:dyDescent="0.4">
      <c r="Q1032" s="53"/>
      <c r="R1032" s="53"/>
    </row>
    <row r="1033" spans="1:19" ht="13.5" customHeight="1" x14ac:dyDescent="0.4">
      <c r="G1033" s="48">
        <v>5.2</v>
      </c>
      <c r="H1033" s="48"/>
      <c r="O1033" s="48">
        <v>5.2</v>
      </c>
      <c r="P1033" s="48"/>
    </row>
    <row r="1034" spans="1:19" ht="13.5" customHeight="1" x14ac:dyDescent="0.4">
      <c r="K1034" s="121">
        <v>7.6</v>
      </c>
      <c r="L1034" s="121"/>
      <c r="Q1034" s="48"/>
      <c r="R1034" s="48"/>
    </row>
    <row r="1037" spans="1:19" ht="13.5" customHeight="1" x14ac:dyDescent="0.4">
      <c r="A1037" s="5" t="s">
        <v>353</v>
      </c>
    </row>
    <row r="1044" spans="5:18" ht="13.5" customHeight="1" x14ac:dyDescent="0.4">
      <c r="E1044" s="52">
        <v>-0.1</v>
      </c>
      <c r="F1044" s="52"/>
      <c r="Q1044" s="50">
        <v>-0.1</v>
      </c>
      <c r="R1044" s="50"/>
    </row>
    <row r="1049" spans="5:18" ht="13.5" customHeight="1" x14ac:dyDescent="0.4">
      <c r="H1049" s="50">
        <v>-1.4</v>
      </c>
      <c r="I1049" s="50"/>
      <c r="N1049" s="52">
        <v>-1.4</v>
      </c>
      <c r="O1049" s="52"/>
    </row>
    <row r="1051" spans="5:18" ht="13.5" customHeight="1" x14ac:dyDescent="0.4">
      <c r="H1051" s="48"/>
      <c r="I1051" s="48"/>
    </row>
    <row r="1052" spans="5:18" ht="13.5" customHeight="1" x14ac:dyDescent="0.4">
      <c r="H1052" s="116">
        <v>-5.2</v>
      </c>
      <c r="I1052" s="116"/>
      <c r="N1052" s="123">
        <v>-5.2</v>
      </c>
      <c r="O1052" s="123"/>
    </row>
    <row r="1053" spans="5:18" ht="13.5" customHeight="1" x14ac:dyDescent="0.4">
      <c r="E1053" s="25"/>
    </row>
    <row r="1054" spans="5:18" ht="13.5" customHeight="1" x14ac:dyDescent="0.4">
      <c r="L1054" s="48"/>
      <c r="M1054" s="48"/>
    </row>
    <row r="1055" spans="5:18" ht="13.5" customHeight="1" x14ac:dyDescent="0.4">
      <c r="Q1055" s="53"/>
      <c r="R1055" s="53"/>
    </row>
    <row r="1056" spans="5:18" ht="13.5" customHeight="1" x14ac:dyDescent="0.4">
      <c r="E1056" s="118"/>
      <c r="F1056" s="118"/>
      <c r="Q1056" s="116"/>
      <c r="R1056" s="116"/>
    </row>
    <row r="1069" spans="1:2" ht="13.5" customHeight="1" x14ac:dyDescent="0.4">
      <c r="A1069" s="5" t="s">
        <v>354</v>
      </c>
    </row>
    <row r="1071" spans="1:2" ht="13.5" customHeight="1" x14ac:dyDescent="0.4">
      <c r="B1071" s="1" t="s">
        <v>355</v>
      </c>
    </row>
    <row r="1073" spans="4:17" ht="13.5" customHeight="1" x14ac:dyDescent="0.4">
      <c r="D1073" s="139" t="s">
        <v>356</v>
      </c>
      <c r="E1073" s="140"/>
      <c r="F1073" s="140"/>
      <c r="G1073" s="141"/>
      <c r="H1073" s="139" t="s">
        <v>357</v>
      </c>
      <c r="I1073" s="140"/>
      <c r="J1073" s="140"/>
      <c r="K1073" s="140"/>
      <c r="L1073" s="141"/>
      <c r="M1073" s="139" t="s">
        <v>358</v>
      </c>
      <c r="N1073" s="140"/>
      <c r="O1073" s="140"/>
      <c r="P1073" s="140"/>
      <c r="Q1073" s="141"/>
    </row>
    <row r="1074" spans="4:17" ht="13.5" customHeight="1" x14ac:dyDescent="0.4">
      <c r="D1074" s="142" t="s">
        <v>361</v>
      </c>
      <c r="E1074" s="143"/>
      <c r="F1074" s="143"/>
      <c r="G1074" s="144"/>
      <c r="H1074" s="142" t="s">
        <v>136</v>
      </c>
      <c r="I1074" s="143"/>
      <c r="J1074" s="143" t="s">
        <v>517</v>
      </c>
      <c r="K1074" s="143"/>
      <c r="L1074" s="144"/>
      <c r="M1074" s="142" t="s">
        <v>136</v>
      </c>
      <c r="N1074" s="143"/>
      <c r="O1074" s="143" t="s">
        <v>516</v>
      </c>
      <c r="P1074" s="143"/>
      <c r="Q1074" s="144"/>
    </row>
    <row r="1075" spans="4:17" ht="13.5" customHeight="1" x14ac:dyDescent="0.4">
      <c r="D1075" s="124" t="s">
        <v>364</v>
      </c>
      <c r="E1075" s="125"/>
      <c r="F1075" s="29" t="s">
        <v>3</v>
      </c>
      <c r="G1075" s="30" t="s">
        <v>365</v>
      </c>
      <c r="H1075" s="162">
        <v>1</v>
      </c>
      <c r="I1075" s="153"/>
      <c r="J1075" s="153">
        <v>0.2</v>
      </c>
      <c r="K1075" s="153"/>
      <c r="L1075" s="154"/>
      <c r="M1075" s="162">
        <v>1</v>
      </c>
      <c r="N1075" s="153"/>
      <c r="O1075" s="153">
        <v>0.2</v>
      </c>
      <c r="P1075" s="153"/>
      <c r="Q1075" s="154"/>
    </row>
    <row r="1076" spans="4:17" ht="13.5" customHeight="1" x14ac:dyDescent="0.4">
      <c r="D1076" s="147" t="s">
        <v>366</v>
      </c>
      <c r="E1076" s="148"/>
      <c r="F1076" s="148"/>
      <c r="G1076" s="159"/>
      <c r="H1076" s="142"/>
      <c r="I1076" s="143"/>
      <c r="J1076" s="143"/>
      <c r="K1076" s="143"/>
      <c r="L1076" s="144"/>
      <c r="M1076" s="142"/>
      <c r="N1076" s="143"/>
      <c r="O1076" s="143"/>
      <c r="P1076" s="143"/>
      <c r="Q1076" s="144"/>
    </row>
    <row r="1077" spans="4:17" ht="13.5" customHeight="1" x14ac:dyDescent="0.4">
      <c r="D1077" s="124" t="s">
        <v>367</v>
      </c>
      <c r="E1077" s="125"/>
      <c r="F1077" s="29" t="s">
        <v>368</v>
      </c>
      <c r="G1077" s="30" t="s">
        <v>369</v>
      </c>
      <c r="H1077" s="130">
        <v>0</v>
      </c>
      <c r="I1077" s="131"/>
      <c r="J1077" s="131"/>
      <c r="K1077" s="131"/>
      <c r="L1077" s="132"/>
      <c r="M1077" s="130">
        <v>5.7</v>
      </c>
      <c r="N1077" s="131"/>
      <c r="O1077" s="131"/>
      <c r="P1077" s="131"/>
      <c r="Q1077" s="132"/>
    </row>
    <row r="1078" spans="4:17" ht="13.5" customHeight="1" x14ac:dyDescent="0.4">
      <c r="D1078" s="126"/>
      <c r="E1078" s="127"/>
      <c r="F1078" s="31" t="s">
        <v>370</v>
      </c>
      <c r="G1078" s="32" t="s">
        <v>371</v>
      </c>
      <c r="H1078" s="133">
        <v>0</v>
      </c>
      <c r="I1078" s="134"/>
      <c r="J1078" s="134"/>
      <c r="K1078" s="134"/>
      <c r="L1078" s="135"/>
      <c r="M1078" s="133">
        <v>0</v>
      </c>
      <c r="N1078" s="134"/>
      <c r="O1078" s="134"/>
      <c r="P1078" s="134"/>
      <c r="Q1078" s="135"/>
    </row>
    <row r="1079" spans="4:17" ht="13.5" customHeight="1" x14ac:dyDescent="0.4">
      <c r="D1079" s="128"/>
      <c r="E1079" s="129"/>
      <c r="F1079" s="33" t="s">
        <v>372</v>
      </c>
      <c r="G1079" s="34" t="s">
        <v>371</v>
      </c>
      <c r="H1079" s="136">
        <v>8.4</v>
      </c>
      <c r="I1079" s="137"/>
      <c r="J1079" s="137"/>
      <c r="K1079" s="137"/>
      <c r="L1079" s="138"/>
      <c r="M1079" s="136">
        <v>8.4</v>
      </c>
      <c r="N1079" s="137"/>
      <c r="O1079" s="137"/>
      <c r="P1079" s="137"/>
      <c r="Q1079" s="138"/>
    </row>
    <row r="1080" spans="4:17" ht="13.5" customHeight="1" x14ac:dyDescent="0.4">
      <c r="D1080" s="124" t="s">
        <v>373</v>
      </c>
      <c r="E1080" s="125"/>
      <c r="F1080" s="125"/>
      <c r="G1080" s="30" t="s">
        <v>374</v>
      </c>
      <c r="H1080" s="130">
        <v>0.04</v>
      </c>
      <c r="I1080" s="131"/>
      <c r="J1080" s="131"/>
      <c r="K1080" s="131"/>
      <c r="L1080" s="132"/>
      <c r="M1080" s="130">
        <v>0.04</v>
      </c>
      <c r="N1080" s="131"/>
      <c r="O1080" s="131"/>
      <c r="P1080" s="131"/>
      <c r="Q1080" s="132"/>
    </row>
    <row r="1081" spans="4:17" ht="13.5" customHeight="1" x14ac:dyDescent="0.4">
      <c r="D1081" s="147" t="s">
        <v>366</v>
      </c>
      <c r="E1081" s="148"/>
      <c r="F1081" s="148"/>
      <c r="G1081" s="159"/>
      <c r="H1081" s="142"/>
      <c r="I1081" s="143"/>
      <c r="J1081" s="143"/>
      <c r="K1081" s="143"/>
      <c r="L1081" s="144"/>
      <c r="M1081" s="142"/>
      <c r="N1081" s="143"/>
      <c r="O1081" s="143"/>
      <c r="P1081" s="143"/>
      <c r="Q1081" s="144"/>
    </row>
    <row r="1082" spans="4:17" ht="13.5" customHeight="1" x14ac:dyDescent="0.4">
      <c r="D1082" s="124" t="s">
        <v>375</v>
      </c>
      <c r="E1082" s="125"/>
      <c r="F1082" s="29" t="s">
        <v>2</v>
      </c>
      <c r="G1082" s="30" t="s">
        <v>376</v>
      </c>
      <c r="H1082" s="130">
        <v>1.6E-2</v>
      </c>
      <c r="I1082" s="160"/>
      <c r="J1082" s="160">
        <v>0.4</v>
      </c>
      <c r="K1082" s="160"/>
      <c r="L1082" s="161"/>
      <c r="M1082" s="130">
        <v>1.6E-2</v>
      </c>
      <c r="N1082" s="160"/>
      <c r="O1082" s="160">
        <v>0.4</v>
      </c>
      <c r="P1082" s="160"/>
      <c r="Q1082" s="161"/>
    </row>
    <row r="1083" spans="4:17" ht="13.5" customHeight="1" x14ac:dyDescent="0.4">
      <c r="D1083" s="128"/>
      <c r="E1083" s="129"/>
      <c r="F1083" s="33" t="s">
        <v>366</v>
      </c>
      <c r="G1083" s="34" t="s">
        <v>377</v>
      </c>
      <c r="H1083" s="157">
        <v>3.3330000000000002</v>
      </c>
      <c r="I1083" s="158"/>
      <c r="J1083" s="35" t="s">
        <v>378</v>
      </c>
      <c r="K1083" s="143">
        <v>13</v>
      </c>
      <c r="L1083" s="144"/>
      <c r="M1083" s="157">
        <v>3.3330000000000002</v>
      </c>
      <c r="N1083" s="158"/>
      <c r="O1083" s="35" t="s">
        <v>378</v>
      </c>
      <c r="P1083" s="143">
        <v>13</v>
      </c>
      <c r="Q1083" s="144"/>
    </row>
    <row r="1084" spans="4:17" ht="13.5" customHeight="1" x14ac:dyDescent="0.4">
      <c r="D1084" s="124" t="s">
        <v>379</v>
      </c>
      <c r="E1084" s="125"/>
      <c r="F1084" s="29" t="s">
        <v>380</v>
      </c>
      <c r="G1084" s="30" t="s">
        <v>390</v>
      </c>
      <c r="H1084" s="155">
        <v>0</v>
      </c>
      <c r="I1084" s="156"/>
      <c r="J1084" s="27" t="str">
        <f>IF(K1084&lt;H1084,"&gt;","&lt;")</f>
        <v>&lt;</v>
      </c>
      <c r="K1084" s="153">
        <f>O91</f>
        <v>8</v>
      </c>
      <c r="L1084" s="154"/>
      <c r="M1084" s="155">
        <v>0.7</v>
      </c>
      <c r="N1084" s="156"/>
      <c r="O1084" s="27" t="str">
        <f>IF(P1084&lt;M1084,"&gt;","&lt;")</f>
        <v>&lt;</v>
      </c>
      <c r="P1084" s="153">
        <f>K1084</f>
        <v>8</v>
      </c>
      <c r="Q1084" s="154"/>
    </row>
    <row r="1085" spans="4:17" ht="13.5" customHeight="1" x14ac:dyDescent="0.4">
      <c r="D1085" s="147" t="s">
        <v>381</v>
      </c>
      <c r="E1085" s="148"/>
      <c r="F1085" s="33" t="s">
        <v>382</v>
      </c>
      <c r="G1085" s="34" t="s">
        <v>391</v>
      </c>
      <c r="H1085" s="149">
        <v>0</v>
      </c>
      <c r="I1085" s="150"/>
      <c r="J1085" s="28" t="str">
        <f>IF(K1085&lt;H1085,"&gt;","&lt;")</f>
        <v>&lt;</v>
      </c>
      <c r="K1085" s="143">
        <f>O99</f>
        <v>200</v>
      </c>
      <c r="L1085" s="144"/>
      <c r="M1085" s="151">
        <v>0.01</v>
      </c>
      <c r="N1085" s="152"/>
      <c r="O1085" s="28" t="str">
        <f>IF(P1085&lt;M1085,"&gt;","&lt;")</f>
        <v>&lt;</v>
      </c>
      <c r="P1085" s="143">
        <f>K1085</f>
        <v>200</v>
      </c>
      <c r="Q1085" s="144"/>
    </row>
    <row r="1086" spans="4:17" ht="13.5" customHeight="1" x14ac:dyDescent="0.4">
      <c r="D1086" s="165" t="s">
        <v>384</v>
      </c>
      <c r="E1086" s="166"/>
      <c r="F1086" s="166" t="s">
        <v>381</v>
      </c>
      <c r="G1086" s="170"/>
      <c r="H1086" s="163">
        <v>0.05</v>
      </c>
      <c r="I1086" s="164"/>
      <c r="J1086" s="38" t="str">
        <f>IF(K1086&lt;H1086,"&gt;","&lt;")</f>
        <v>&lt;</v>
      </c>
      <c r="K1086" s="145">
        <f>O92</f>
        <v>0.45</v>
      </c>
      <c r="L1086" s="146"/>
      <c r="M1086" s="163">
        <v>0.05</v>
      </c>
      <c r="N1086" s="164"/>
      <c r="O1086" s="38" t="str">
        <f>IF(P1086&lt;M1086,"&gt;","&lt;")</f>
        <v>&lt;</v>
      </c>
      <c r="P1086" s="145">
        <f>K1086</f>
        <v>0.45</v>
      </c>
      <c r="Q1086" s="146"/>
    </row>
    <row r="1087" spans="4:17" ht="13.5" customHeight="1" x14ac:dyDescent="0.4">
      <c r="D1087" s="165" t="s">
        <v>385</v>
      </c>
      <c r="E1087" s="166"/>
      <c r="F1087" s="36" t="s">
        <v>386</v>
      </c>
      <c r="G1087" s="37" t="s">
        <v>387</v>
      </c>
      <c r="H1087" s="167">
        <v>0.1598</v>
      </c>
      <c r="I1087" s="168"/>
      <c r="J1087" s="168"/>
      <c r="K1087" s="168"/>
      <c r="L1087" s="169"/>
      <c r="M1087" s="167">
        <v>0.1598</v>
      </c>
      <c r="N1087" s="168"/>
      <c r="O1087" s="168"/>
      <c r="P1087" s="168"/>
      <c r="Q1087" s="169"/>
    </row>
    <row r="1088" spans="4:17" ht="13.5" customHeight="1" x14ac:dyDescent="0.4">
      <c r="D1088" s="165" t="s">
        <v>388</v>
      </c>
      <c r="E1088" s="166"/>
      <c r="F1088" s="166"/>
      <c r="G1088" s="170"/>
      <c r="H1088" s="39"/>
      <c r="I1088" s="38" t="s">
        <v>389</v>
      </c>
      <c r="J1088" s="38" t="s">
        <v>38</v>
      </c>
      <c r="K1088" s="145">
        <v>15</v>
      </c>
      <c r="L1088" s="146"/>
      <c r="M1088" s="39"/>
      <c r="N1088" s="38" t="s">
        <v>389</v>
      </c>
      <c r="O1088" s="38" t="s">
        <v>38</v>
      </c>
      <c r="P1088" s="145">
        <v>15</v>
      </c>
      <c r="Q1088" s="146"/>
    </row>
    <row r="1090" spans="4:17" ht="13.5" customHeight="1" x14ac:dyDescent="0.4">
      <c r="D1090" s="139" t="s">
        <v>356</v>
      </c>
      <c r="E1090" s="140"/>
      <c r="F1090" s="140"/>
      <c r="G1090" s="141"/>
      <c r="H1090" s="139" t="s">
        <v>359</v>
      </c>
      <c r="I1090" s="140"/>
      <c r="J1090" s="140"/>
      <c r="K1090" s="140"/>
      <c r="L1090" s="141"/>
      <c r="M1090" s="139" t="s">
        <v>360</v>
      </c>
      <c r="N1090" s="140"/>
      <c r="O1090" s="140"/>
      <c r="P1090" s="140"/>
      <c r="Q1090" s="141"/>
    </row>
    <row r="1091" spans="4:17" ht="13.5" customHeight="1" x14ac:dyDescent="0.4">
      <c r="D1091" s="142" t="s">
        <v>361</v>
      </c>
      <c r="E1091" s="143"/>
      <c r="F1091" s="143"/>
      <c r="G1091" s="144"/>
      <c r="H1091" s="142" t="s">
        <v>405</v>
      </c>
      <c r="I1091" s="143"/>
      <c r="J1091" s="143" t="s">
        <v>362</v>
      </c>
      <c r="K1091" s="143"/>
      <c r="L1091" s="144"/>
      <c r="M1091" s="142" t="s">
        <v>405</v>
      </c>
      <c r="N1091" s="143"/>
      <c r="O1091" s="143" t="s">
        <v>363</v>
      </c>
      <c r="P1091" s="143"/>
      <c r="Q1091" s="144"/>
    </row>
    <row r="1092" spans="4:17" ht="13.5" customHeight="1" x14ac:dyDescent="0.4">
      <c r="D1092" s="124" t="s">
        <v>364</v>
      </c>
      <c r="E1092" s="125"/>
      <c r="F1092" s="29" t="s">
        <v>3</v>
      </c>
      <c r="G1092" s="30" t="s">
        <v>365</v>
      </c>
      <c r="H1092" s="162">
        <v>1</v>
      </c>
      <c r="I1092" s="153"/>
      <c r="J1092" s="153">
        <v>0.2</v>
      </c>
      <c r="K1092" s="153"/>
      <c r="L1092" s="154"/>
      <c r="M1092" s="162">
        <v>1</v>
      </c>
      <c r="N1092" s="153"/>
      <c r="O1092" s="153">
        <v>0.2</v>
      </c>
      <c r="P1092" s="153"/>
      <c r="Q1092" s="154"/>
    </row>
    <row r="1093" spans="4:17" ht="13.5" customHeight="1" x14ac:dyDescent="0.4">
      <c r="D1093" s="147" t="s">
        <v>366</v>
      </c>
      <c r="E1093" s="148"/>
      <c r="F1093" s="148"/>
      <c r="G1093" s="159"/>
      <c r="H1093" s="142"/>
      <c r="I1093" s="143"/>
      <c r="J1093" s="143"/>
      <c r="K1093" s="143"/>
      <c r="L1093" s="144"/>
      <c r="M1093" s="142"/>
      <c r="N1093" s="143"/>
      <c r="O1093" s="143"/>
      <c r="P1093" s="143"/>
      <c r="Q1093" s="144"/>
    </row>
    <row r="1094" spans="4:17" ht="13.5" customHeight="1" x14ac:dyDescent="0.4">
      <c r="D1094" s="124" t="s">
        <v>367</v>
      </c>
      <c r="E1094" s="125"/>
      <c r="F1094" s="29" t="s">
        <v>368</v>
      </c>
      <c r="G1094" s="30" t="s">
        <v>369</v>
      </c>
      <c r="H1094" s="130">
        <v>2.1</v>
      </c>
      <c r="I1094" s="131"/>
      <c r="J1094" s="131"/>
      <c r="K1094" s="131"/>
      <c r="L1094" s="132"/>
      <c r="M1094" s="130">
        <v>2.1</v>
      </c>
      <c r="N1094" s="131"/>
      <c r="O1094" s="131"/>
      <c r="P1094" s="131"/>
      <c r="Q1094" s="132"/>
    </row>
    <row r="1095" spans="4:17" ht="13.5" customHeight="1" x14ac:dyDescent="0.4">
      <c r="D1095" s="126"/>
      <c r="E1095" s="127"/>
      <c r="F1095" s="31" t="s">
        <v>370</v>
      </c>
      <c r="G1095" s="32" t="s">
        <v>371</v>
      </c>
      <c r="H1095" s="133">
        <v>6.9</v>
      </c>
      <c r="I1095" s="134"/>
      <c r="J1095" s="134"/>
      <c r="K1095" s="134"/>
      <c r="L1095" s="135"/>
      <c r="M1095" s="133">
        <v>6.9</v>
      </c>
      <c r="N1095" s="134"/>
      <c r="O1095" s="134"/>
      <c r="P1095" s="134"/>
      <c r="Q1095" s="135"/>
    </row>
    <row r="1096" spans="4:17" ht="13.5" customHeight="1" x14ac:dyDescent="0.4">
      <c r="D1096" s="128"/>
      <c r="E1096" s="129"/>
      <c r="F1096" s="33" t="s">
        <v>372</v>
      </c>
      <c r="G1096" s="34" t="s">
        <v>371</v>
      </c>
      <c r="H1096" s="136">
        <v>6.3</v>
      </c>
      <c r="I1096" s="137"/>
      <c r="J1096" s="137"/>
      <c r="K1096" s="137"/>
      <c r="L1096" s="138"/>
      <c r="M1096" s="136">
        <v>6.3</v>
      </c>
      <c r="N1096" s="137"/>
      <c r="O1096" s="137"/>
      <c r="P1096" s="137"/>
      <c r="Q1096" s="138"/>
    </row>
    <row r="1097" spans="4:17" ht="13.5" customHeight="1" x14ac:dyDescent="0.4">
      <c r="D1097" s="124" t="s">
        <v>373</v>
      </c>
      <c r="E1097" s="125"/>
      <c r="F1097" s="125"/>
      <c r="G1097" s="30" t="s">
        <v>374</v>
      </c>
      <c r="H1097" s="130">
        <v>0.04</v>
      </c>
      <c r="I1097" s="131"/>
      <c r="J1097" s="131"/>
      <c r="K1097" s="131"/>
      <c r="L1097" s="132"/>
      <c r="M1097" s="130">
        <v>0.04</v>
      </c>
      <c r="N1097" s="131"/>
      <c r="O1097" s="131"/>
      <c r="P1097" s="131"/>
      <c r="Q1097" s="132"/>
    </row>
    <row r="1098" spans="4:17" ht="13.5" customHeight="1" x14ac:dyDescent="0.4">
      <c r="D1098" s="147" t="s">
        <v>366</v>
      </c>
      <c r="E1098" s="148"/>
      <c r="F1098" s="148"/>
      <c r="G1098" s="159"/>
      <c r="H1098" s="142"/>
      <c r="I1098" s="143"/>
      <c r="J1098" s="143"/>
      <c r="K1098" s="143"/>
      <c r="L1098" s="144"/>
      <c r="M1098" s="142"/>
      <c r="N1098" s="143"/>
      <c r="O1098" s="143"/>
      <c r="P1098" s="143"/>
      <c r="Q1098" s="144"/>
    </row>
    <row r="1099" spans="4:17" ht="13.5" customHeight="1" x14ac:dyDescent="0.4">
      <c r="D1099" s="124" t="s">
        <v>375</v>
      </c>
      <c r="E1099" s="125"/>
      <c r="F1099" s="29" t="s">
        <v>2</v>
      </c>
      <c r="G1099" s="30" t="s">
        <v>376</v>
      </c>
      <c r="H1099" s="130">
        <v>1.6E-2</v>
      </c>
      <c r="I1099" s="160"/>
      <c r="J1099" s="160">
        <v>0.4</v>
      </c>
      <c r="K1099" s="160"/>
      <c r="L1099" s="161"/>
      <c r="M1099" s="130">
        <v>1.6E-2</v>
      </c>
      <c r="N1099" s="160"/>
      <c r="O1099" s="160">
        <v>0.4</v>
      </c>
      <c r="P1099" s="160"/>
      <c r="Q1099" s="161"/>
    </row>
    <row r="1100" spans="4:17" ht="13.5" customHeight="1" x14ac:dyDescent="0.4">
      <c r="D1100" s="128"/>
      <c r="E1100" s="129"/>
      <c r="F1100" s="33" t="s">
        <v>366</v>
      </c>
      <c r="G1100" s="34" t="s">
        <v>377</v>
      </c>
      <c r="H1100" s="157">
        <v>3.3330000000000002</v>
      </c>
      <c r="I1100" s="158"/>
      <c r="J1100" s="35" t="s">
        <v>378</v>
      </c>
      <c r="K1100" s="143">
        <v>13</v>
      </c>
      <c r="L1100" s="144"/>
      <c r="M1100" s="157">
        <v>3.3330000000000002</v>
      </c>
      <c r="N1100" s="158"/>
      <c r="O1100" s="35" t="s">
        <v>378</v>
      </c>
      <c r="P1100" s="143">
        <v>13</v>
      </c>
      <c r="Q1100" s="144"/>
    </row>
    <row r="1101" spans="4:17" ht="13.5" customHeight="1" x14ac:dyDescent="0.4">
      <c r="D1101" s="124" t="s">
        <v>379</v>
      </c>
      <c r="E1101" s="125"/>
      <c r="F1101" s="29" t="s">
        <v>380</v>
      </c>
      <c r="G1101" s="30" t="s">
        <v>390</v>
      </c>
      <c r="H1101" s="171">
        <v>1E-3</v>
      </c>
      <c r="I1101" s="172"/>
      <c r="J1101" s="27" t="str">
        <f>IF(K1101&lt;H1101,"&gt;","&lt;")</f>
        <v>&lt;</v>
      </c>
      <c r="K1101" s="153">
        <f>K1084</f>
        <v>8</v>
      </c>
      <c r="L1101" s="154"/>
      <c r="M1101" s="171">
        <v>1E-3</v>
      </c>
      <c r="N1101" s="172"/>
      <c r="O1101" s="27" t="str">
        <f>IF(P1101&lt;M1101,"&gt;","&lt;")</f>
        <v>&lt;</v>
      </c>
      <c r="P1101" s="153">
        <f>P1084</f>
        <v>8</v>
      </c>
      <c r="Q1101" s="154"/>
    </row>
    <row r="1102" spans="4:17" ht="13.5" customHeight="1" x14ac:dyDescent="0.4">
      <c r="D1102" s="147" t="s">
        <v>381</v>
      </c>
      <c r="E1102" s="148"/>
      <c r="F1102" s="33" t="s">
        <v>382</v>
      </c>
      <c r="G1102" s="34" t="s">
        <v>383</v>
      </c>
      <c r="H1102" s="173">
        <v>6.0000000000000001E-3</v>
      </c>
      <c r="I1102" s="174"/>
      <c r="J1102" s="28" t="str">
        <f>IF(K1102&lt;H1102,"&gt;","&lt;")</f>
        <v>&lt;</v>
      </c>
      <c r="K1102" s="143">
        <f>K1085</f>
        <v>200</v>
      </c>
      <c r="L1102" s="144"/>
      <c r="M1102" s="151">
        <v>6.0000000000000001E-3</v>
      </c>
      <c r="N1102" s="152"/>
      <c r="O1102" s="28" t="str">
        <f>IF(P1102&lt;M1102,"&gt;","&lt;")</f>
        <v>&lt;</v>
      </c>
      <c r="P1102" s="143">
        <f>P1085</f>
        <v>200</v>
      </c>
      <c r="Q1102" s="144"/>
    </row>
    <row r="1103" spans="4:17" ht="13.5" customHeight="1" x14ac:dyDescent="0.4">
      <c r="D1103" s="165" t="s">
        <v>384</v>
      </c>
      <c r="E1103" s="166"/>
      <c r="F1103" s="166" t="s">
        <v>381</v>
      </c>
      <c r="G1103" s="170"/>
      <c r="H1103" s="163">
        <v>0.04</v>
      </c>
      <c r="I1103" s="164"/>
      <c r="J1103" s="38" t="str">
        <f>IF(K1103&lt;H1103,"&gt;","&lt;")</f>
        <v>&lt;</v>
      </c>
      <c r="K1103" s="145">
        <f>K1086</f>
        <v>0.45</v>
      </c>
      <c r="L1103" s="146"/>
      <c r="M1103" s="163">
        <v>0.04</v>
      </c>
      <c r="N1103" s="164"/>
      <c r="O1103" s="38" t="str">
        <f>IF(P1103&lt;M1103,"&gt;","&lt;")</f>
        <v>&lt;</v>
      </c>
      <c r="P1103" s="145">
        <f>P1086</f>
        <v>0.45</v>
      </c>
      <c r="Q1103" s="146"/>
    </row>
    <row r="1104" spans="4:17" ht="13.5" customHeight="1" x14ac:dyDescent="0.4">
      <c r="D1104" s="165" t="s">
        <v>385</v>
      </c>
      <c r="E1104" s="166"/>
      <c r="F1104" s="36" t="s">
        <v>386</v>
      </c>
      <c r="G1104" s="37" t="s">
        <v>387</v>
      </c>
      <c r="H1104" s="167">
        <v>1.12E-2</v>
      </c>
      <c r="I1104" s="168"/>
      <c r="J1104" s="168"/>
      <c r="K1104" s="168"/>
      <c r="L1104" s="169"/>
      <c r="M1104" s="167">
        <v>1.12E-2</v>
      </c>
      <c r="N1104" s="168"/>
      <c r="O1104" s="168"/>
      <c r="P1104" s="168"/>
      <c r="Q1104" s="169"/>
    </row>
    <row r="1105" spans="4:17" ht="13.5" customHeight="1" x14ac:dyDescent="0.4">
      <c r="D1105" s="165" t="s">
        <v>388</v>
      </c>
      <c r="E1105" s="166"/>
      <c r="F1105" s="166"/>
      <c r="G1105" s="170"/>
      <c r="H1105" s="39"/>
      <c r="I1105" s="38" t="s">
        <v>392</v>
      </c>
      <c r="J1105" s="38" t="s">
        <v>393</v>
      </c>
      <c r="K1105" s="145">
        <v>15</v>
      </c>
      <c r="L1105" s="146"/>
      <c r="M1105" s="39"/>
      <c r="N1105" s="38" t="s">
        <v>389</v>
      </c>
      <c r="O1105" s="38" t="s">
        <v>394</v>
      </c>
      <c r="P1105" s="145">
        <v>15</v>
      </c>
      <c r="Q1105" s="146"/>
    </row>
    <row r="1109" spans="4:17" ht="13.5" customHeight="1" x14ac:dyDescent="0.4">
      <c r="D1109" s="1" t="s">
        <v>395</v>
      </c>
    </row>
    <row r="1110" spans="4:17" ht="13.5" customHeight="1" x14ac:dyDescent="0.4">
      <c r="D1110" s="1" t="s">
        <v>396</v>
      </c>
    </row>
    <row r="1111" spans="4:17" ht="13.5" customHeight="1" x14ac:dyDescent="0.4">
      <c r="D1111" s="1" t="s">
        <v>397</v>
      </c>
    </row>
    <row r="1112" spans="4:17" ht="13.5" customHeight="1" x14ac:dyDescent="0.4">
      <c r="D1112" s="1" t="s">
        <v>398</v>
      </c>
    </row>
    <row r="1113" spans="4:17" ht="13.5" customHeight="1" x14ac:dyDescent="0.4">
      <c r="D1113" s="1" t="s">
        <v>399</v>
      </c>
    </row>
    <row r="1114" spans="4:17" ht="13.5" customHeight="1" x14ac:dyDescent="0.4">
      <c r="D1114" s="1" t="s">
        <v>400</v>
      </c>
    </row>
    <row r="1115" spans="4:17" ht="13.5" customHeight="1" x14ac:dyDescent="0.4">
      <c r="D1115" s="1" t="s">
        <v>401</v>
      </c>
    </row>
    <row r="1116" spans="4:17" ht="13.5" customHeight="1" x14ac:dyDescent="0.4">
      <c r="D1116" s="1" t="s">
        <v>402</v>
      </c>
    </row>
    <row r="1117" spans="4:17" ht="13.5" customHeight="1" x14ac:dyDescent="0.4">
      <c r="D1117" s="1" t="s">
        <v>403</v>
      </c>
    </row>
    <row r="1118" spans="4:17" ht="13.5" customHeight="1" x14ac:dyDescent="0.4">
      <c r="D1118" s="1" t="s">
        <v>404</v>
      </c>
    </row>
  </sheetData>
  <mergeCells count="1138">
    <mergeCell ref="H1104:L1104"/>
    <mergeCell ref="M1104:Q1104"/>
    <mergeCell ref="K1105:L1105"/>
    <mergeCell ref="P1105:Q1105"/>
    <mergeCell ref="H1101:I1101"/>
    <mergeCell ref="K1101:L1101"/>
    <mergeCell ref="M1101:N1101"/>
    <mergeCell ref="P1101:Q1101"/>
    <mergeCell ref="H1102:I1102"/>
    <mergeCell ref="K1102:L1102"/>
    <mergeCell ref="M1102:N1102"/>
    <mergeCell ref="P1102:Q1102"/>
    <mergeCell ref="H1103:I1103"/>
    <mergeCell ref="K1103:L1103"/>
    <mergeCell ref="M1103:N1103"/>
    <mergeCell ref="P1103:Q1103"/>
    <mergeCell ref="H1097:L1097"/>
    <mergeCell ref="M1097:Q1097"/>
    <mergeCell ref="H1098:L1098"/>
    <mergeCell ref="M1098:Q1098"/>
    <mergeCell ref="H1099:I1099"/>
    <mergeCell ref="J1099:L1099"/>
    <mergeCell ref="M1099:N1099"/>
    <mergeCell ref="O1099:Q1099"/>
    <mergeCell ref="H1100:I1100"/>
    <mergeCell ref="K1100:L1100"/>
    <mergeCell ref="M1100:N1100"/>
    <mergeCell ref="P1100:Q1100"/>
    <mergeCell ref="D1101:E1101"/>
    <mergeCell ref="D1102:E1102"/>
    <mergeCell ref="D1103:E1103"/>
    <mergeCell ref="F1103:G1103"/>
    <mergeCell ref="D1104:E1104"/>
    <mergeCell ref="D1105:G1105"/>
    <mergeCell ref="H1090:L1090"/>
    <mergeCell ref="M1090:Q1090"/>
    <mergeCell ref="H1091:I1091"/>
    <mergeCell ref="J1091:L1091"/>
    <mergeCell ref="M1091:N1091"/>
    <mergeCell ref="O1091:Q1091"/>
    <mergeCell ref="H1092:I1092"/>
    <mergeCell ref="J1092:L1092"/>
    <mergeCell ref="M1092:N1092"/>
    <mergeCell ref="O1092:Q1092"/>
    <mergeCell ref="H1093:L1093"/>
    <mergeCell ref="M1093:Q1093"/>
    <mergeCell ref="H1094:L1094"/>
    <mergeCell ref="M1094:Q1094"/>
    <mergeCell ref="H1095:L1095"/>
    <mergeCell ref="M1095:Q1095"/>
    <mergeCell ref="H1096:L1096"/>
    <mergeCell ref="M1096:Q1096"/>
    <mergeCell ref="D1090:G1090"/>
    <mergeCell ref="D1091:G1091"/>
    <mergeCell ref="D1092:E1092"/>
    <mergeCell ref="D1093:G1093"/>
    <mergeCell ref="D1094:E1096"/>
    <mergeCell ref="D1097:F1097"/>
    <mergeCell ref="D1098:G1098"/>
    <mergeCell ref="D1099:E1099"/>
    <mergeCell ref="D1100:E1100"/>
    <mergeCell ref="M1079:Q1079"/>
    <mergeCell ref="D1080:F1080"/>
    <mergeCell ref="H1080:L1080"/>
    <mergeCell ref="M1080:Q1080"/>
    <mergeCell ref="D1081:G1081"/>
    <mergeCell ref="H1081:L1081"/>
    <mergeCell ref="M1081:Q1081"/>
    <mergeCell ref="D1082:E1082"/>
    <mergeCell ref="H1082:I1082"/>
    <mergeCell ref="J1082:L1082"/>
    <mergeCell ref="M1082:N1082"/>
    <mergeCell ref="O1082:Q1082"/>
    <mergeCell ref="O1074:Q1074"/>
    <mergeCell ref="D1075:E1075"/>
    <mergeCell ref="H1075:I1075"/>
    <mergeCell ref="J1075:L1075"/>
    <mergeCell ref="M1075:N1075"/>
    <mergeCell ref="O1075:Q1075"/>
    <mergeCell ref="D1076:G1076"/>
    <mergeCell ref="H1076:L1076"/>
    <mergeCell ref="M1076:Q1076"/>
    <mergeCell ref="H1086:I1086"/>
    <mergeCell ref="M1086:N1086"/>
    <mergeCell ref="D1087:E1087"/>
    <mergeCell ref="H1087:L1087"/>
    <mergeCell ref="M1087:Q1087"/>
    <mergeCell ref="D1088:G1088"/>
    <mergeCell ref="K1088:L1088"/>
    <mergeCell ref="P1088:Q1088"/>
    <mergeCell ref="D1086:E1086"/>
    <mergeCell ref="F1086:G1086"/>
    <mergeCell ref="K1086:L1086"/>
    <mergeCell ref="P1086:Q1086"/>
    <mergeCell ref="K1085:L1085"/>
    <mergeCell ref="P1085:Q1085"/>
    <mergeCell ref="D1085:E1085"/>
    <mergeCell ref="H1085:I1085"/>
    <mergeCell ref="M1085:N1085"/>
    <mergeCell ref="K1084:L1084"/>
    <mergeCell ref="P1084:Q1084"/>
    <mergeCell ref="D1084:E1084"/>
    <mergeCell ref="H1084:I1084"/>
    <mergeCell ref="M1084:N1084"/>
    <mergeCell ref="K1083:L1083"/>
    <mergeCell ref="P1083:Q1083"/>
    <mergeCell ref="D1083:E1083"/>
    <mergeCell ref="H1083:I1083"/>
    <mergeCell ref="M1083:N1083"/>
    <mergeCell ref="D1077:E1079"/>
    <mergeCell ref="H1077:L1077"/>
    <mergeCell ref="M1077:Q1077"/>
    <mergeCell ref="H1078:L1078"/>
    <mergeCell ref="M1078:Q1078"/>
    <mergeCell ref="H1079:L1079"/>
    <mergeCell ref="Q1055:R1055"/>
    <mergeCell ref="E1056:F1056"/>
    <mergeCell ref="Q1056:R1056"/>
    <mergeCell ref="D1073:G1073"/>
    <mergeCell ref="H1073:L1073"/>
    <mergeCell ref="M1073:Q1073"/>
    <mergeCell ref="D1074:G1074"/>
    <mergeCell ref="H1074:I1074"/>
    <mergeCell ref="J1074:L1074"/>
    <mergeCell ref="M1074:N1074"/>
    <mergeCell ref="Q1034:R1034"/>
    <mergeCell ref="E1044:F1044"/>
    <mergeCell ref="Q1044:R1044"/>
    <mergeCell ref="H1049:I1049"/>
    <mergeCell ref="N1049:O1049"/>
    <mergeCell ref="H1051:I1051"/>
    <mergeCell ref="H1052:I1052"/>
    <mergeCell ref="N1052:O1052"/>
    <mergeCell ref="L1054:M1054"/>
    <mergeCell ref="H1028:I1028"/>
    <mergeCell ref="H1029:I1029"/>
    <mergeCell ref="N1029:O1029"/>
    <mergeCell ref="E1030:F1030"/>
    <mergeCell ref="Q1030:R1030"/>
    <mergeCell ref="L1031:M1031"/>
    <mergeCell ref="Q1032:R1032"/>
    <mergeCell ref="G1033:H1033"/>
    <mergeCell ref="K1034:L1034"/>
    <mergeCell ref="O1033:P1033"/>
    <mergeCell ref="L999:M999"/>
    <mergeCell ref="Q1000:R1000"/>
    <mergeCell ref="E1001:F1001"/>
    <mergeCell ref="Q1001:R1001"/>
    <mergeCell ref="C975:D975"/>
    <mergeCell ref="E1021:F1021"/>
    <mergeCell ref="Q1021:R1021"/>
    <mergeCell ref="E1026:F1026"/>
    <mergeCell ref="Q1026:R1026"/>
    <mergeCell ref="L976:M976"/>
    <mergeCell ref="Q977:R977"/>
    <mergeCell ref="Q979:R979"/>
    <mergeCell ref="E989:F989"/>
    <mergeCell ref="Q989:R989"/>
    <mergeCell ref="H994:I994"/>
    <mergeCell ref="N994:O994"/>
    <mergeCell ref="H996:I996"/>
    <mergeCell ref="H997:I997"/>
    <mergeCell ref="N997:O997"/>
    <mergeCell ref="E966:F966"/>
    <mergeCell ref="Q966:R966"/>
    <mergeCell ref="E971:F971"/>
    <mergeCell ref="Q971:R971"/>
    <mergeCell ref="H973:I973"/>
    <mergeCell ref="H974:I974"/>
    <mergeCell ref="N974:O974"/>
    <mergeCell ref="S975:T975"/>
    <mergeCell ref="H939:I939"/>
    <mergeCell ref="N939:O939"/>
    <mergeCell ref="H941:I941"/>
    <mergeCell ref="H942:I942"/>
    <mergeCell ref="N942:O942"/>
    <mergeCell ref="L944:M944"/>
    <mergeCell ref="Q945:R945"/>
    <mergeCell ref="E946:F946"/>
    <mergeCell ref="Q946:R946"/>
    <mergeCell ref="H918:I918"/>
    <mergeCell ref="H919:I919"/>
    <mergeCell ref="N919:O919"/>
    <mergeCell ref="L921:M921"/>
    <mergeCell ref="Q922:R922"/>
    <mergeCell ref="Q924:R924"/>
    <mergeCell ref="E934:F934"/>
    <mergeCell ref="Q934:R934"/>
    <mergeCell ref="G923:H923"/>
    <mergeCell ref="O923:P923"/>
    <mergeCell ref="K923:L923"/>
    <mergeCell ref="Q920:R920"/>
    <mergeCell ref="E920:F920"/>
    <mergeCell ref="Q890:R890"/>
    <mergeCell ref="Q891:R891"/>
    <mergeCell ref="N864:O864"/>
    <mergeCell ref="D865:E865"/>
    <mergeCell ref="E891:F891"/>
    <mergeCell ref="E911:F911"/>
    <mergeCell ref="Q911:R911"/>
    <mergeCell ref="E916:F916"/>
    <mergeCell ref="Q916:R916"/>
    <mergeCell ref="E879:F879"/>
    <mergeCell ref="Q879:R879"/>
    <mergeCell ref="H884:I884"/>
    <mergeCell ref="N884:O884"/>
    <mergeCell ref="H886:I886"/>
    <mergeCell ref="H887:I887"/>
    <mergeCell ref="N887:O887"/>
    <mergeCell ref="L889:M889"/>
    <mergeCell ref="E856:F856"/>
    <mergeCell ref="Q856:R856"/>
    <mergeCell ref="E861:F861"/>
    <mergeCell ref="Q861:R861"/>
    <mergeCell ref="H863:I863"/>
    <mergeCell ref="H864:I864"/>
    <mergeCell ref="R865:S865"/>
    <mergeCell ref="L866:M866"/>
    <mergeCell ref="Q867:R867"/>
    <mergeCell ref="Q869:R869"/>
    <mergeCell ref="I845:J845"/>
    <mergeCell ref="M845:N845"/>
    <mergeCell ref="G846:H846"/>
    <mergeCell ref="O846:P846"/>
    <mergeCell ref="L846:M846"/>
    <mergeCell ref="L826:M826"/>
    <mergeCell ref="Q827:R827"/>
    <mergeCell ref="Q828:R828"/>
    <mergeCell ref="E835:F835"/>
    <mergeCell ref="Q836:R836"/>
    <mergeCell ref="E840:F840"/>
    <mergeCell ref="Q840:R840"/>
    <mergeCell ref="E844:F844"/>
    <mergeCell ref="Q844:R844"/>
    <mergeCell ref="S809:T809"/>
    <mergeCell ref="E816:F816"/>
    <mergeCell ref="Q816:R816"/>
    <mergeCell ref="E821:F821"/>
    <mergeCell ref="Q821:R821"/>
    <mergeCell ref="H823:I823"/>
    <mergeCell ref="H824:I824"/>
    <mergeCell ref="C825:D825"/>
    <mergeCell ref="R825:S825"/>
    <mergeCell ref="G791:H791"/>
    <mergeCell ref="O791:P791"/>
    <mergeCell ref="L792:M792"/>
    <mergeCell ref="E797:F797"/>
    <mergeCell ref="N797:O797"/>
    <mergeCell ref="K805:L805"/>
    <mergeCell ref="E807:F807"/>
    <mergeCell ref="N807:O807"/>
    <mergeCell ref="C809:D809"/>
    <mergeCell ref="H809:I809"/>
    <mergeCell ref="N809:O809"/>
    <mergeCell ref="Q772:R772"/>
    <mergeCell ref="Q773:R773"/>
    <mergeCell ref="E780:F780"/>
    <mergeCell ref="Q781:R781"/>
    <mergeCell ref="E785:F785"/>
    <mergeCell ref="Q785:R785"/>
    <mergeCell ref="E789:F789"/>
    <mergeCell ref="Q789:R789"/>
    <mergeCell ref="I790:J790"/>
    <mergeCell ref="M790:N790"/>
    <mergeCell ref="E761:F761"/>
    <mergeCell ref="Q761:R761"/>
    <mergeCell ref="E766:F766"/>
    <mergeCell ref="Q766:R766"/>
    <mergeCell ref="H768:I768"/>
    <mergeCell ref="H769:I769"/>
    <mergeCell ref="C770:D770"/>
    <mergeCell ref="R770:S770"/>
    <mergeCell ref="L771:M771"/>
    <mergeCell ref="L737:M737"/>
    <mergeCell ref="R715:S715"/>
    <mergeCell ref="E742:F742"/>
    <mergeCell ref="N742:O742"/>
    <mergeCell ref="K750:L750"/>
    <mergeCell ref="E752:F752"/>
    <mergeCell ref="N752:O752"/>
    <mergeCell ref="C754:D754"/>
    <mergeCell ref="H754:I754"/>
    <mergeCell ref="N754:O754"/>
    <mergeCell ref="S754:T754"/>
    <mergeCell ref="E725:F725"/>
    <mergeCell ref="Q726:R726"/>
    <mergeCell ref="E730:F730"/>
    <mergeCell ref="Q730:R730"/>
    <mergeCell ref="E734:F734"/>
    <mergeCell ref="Q734:R734"/>
    <mergeCell ref="I735:J735"/>
    <mergeCell ref="M735:N735"/>
    <mergeCell ref="G736:H736"/>
    <mergeCell ref="O736:P736"/>
    <mergeCell ref="E711:F711"/>
    <mergeCell ref="Q711:R711"/>
    <mergeCell ref="H713:I713"/>
    <mergeCell ref="H714:I714"/>
    <mergeCell ref="C715:D715"/>
    <mergeCell ref="L716:M716"/>
    <mergeCell ref="Q717:R717"/>
    <mergeCell ref="Q719:R719"/>
    <mergeCell ref="K695:L695"/>
    <mergeCell ref="E697:F697"/>
    <mergeCell ref="N697:O697"/>
    <mergeCell ref="C699:D699"/>
    <mergeCell ref="H699:I699"/>
    <mergeCell ref="N699:O699"/>
    <mergeCell ref="S699:T699"/>
    <mergeCell ref="E706:F706"/>
    <mergeCell ref="Q706:R706"/>
    <mergeCell ref="G681:H681"/>
    <mergeCell ref="O681:P681"/>
    <mergeCell ref="L682:M682"/>
    <mergeCell ref="C644:D644"/>
    <mergeCell ref="S644:T644"/>
    <mergeCell ref="L661:M661"/>
    <mergeCell ref="Q664:R664"/>
    <mergeCell ref="C660:D660"/>
    <mergeCell ref="E687:F687"/>
    <mergeCell ref="N687:O687"/>
    <mergeCell ref="Q662:R662"/>
    <mergeCell ref="E670:F670"/>
    <mergeCell ref="Q671:R671"/>
    <mergeCell ref="E675:F675"/>
    <mergeCell ref="Q675:R675"/>
    <mergeCell ref="E679:F679"/>
    <mergeCell ref="Q679:R679"/>
    <mergeCell ref="I680:J680"/>
    <mergeCell ref="M680:N680"/>
    <mergeCell ref="E651:F651"/>
    <mergeCell ref="Q651:R651"/>
    <mergeCell ref="E656:F656"/>
    <mergeCell ref="Q656:R656"/>
    <mergeCell ref="H658:I658"/>
    <mergeCell ref="H659:I659"/>
    <mergeCell ref="Q660:R660"/>
    <mergeCell ref="E632:F632"/>
    <mergeCell ref="N632:O632"/>
    <mergeCell ref="K640:L640"/>
    <mergeCell ref="E642:F642"/>
    <mergeCell ref="N642:O642"/>
    <mergeCell ref="H644:I644"/>
    <mergeCell ref="N644:O644"/>
    <mergeCell ref="E510:F510"/>
    <mergeCell ref="Q510:R510"/>
    <mergeCell ref="E514:F514"/>
    <mergeCell ref="Q514:R514"/>
    <mergeCell ref="I515:J515"/>
    <mergeCell ref="M515:N515"/>
    <mergeCell ref="G516:H516"/>
    <mergeCell ref="O516:P516"/>
    <mergeCell ref="L517:M517"/>
    <mergeCell ref="E491:F491"/>
    <mergeCell ref="Q491:R491"/>
    <mergeCell ref="H493:I493"/>
    <mergeCell ref="H494:I494"/>
    <mergeCell ref="D495:E495"/>
    <mergeCell ref="R495:S495"/>
    <mergeCell ref="I496:J496"/>
    <mergeCell ref="M496:N496"/>
    <mergeCell ref="Q497:R497"/>
    <mergeCell ref="K530:L530"/>
    <mergeCell ref="D534:E534"/>
    <mergeCell ref="H534:I534"/>
    <mergeCell ref="N534:O534"/>
    <mergeCell ref="R534:S534"/>
    <mergeCell ref="E546:F546"/>
    <mergeCell ref="Q546:R546"/>
    <mergeCell ref="C292:F292"/>
    <mergeCell ref="G292:I292"/>
    <mergeCell ref="J292:L292"/>
    <mergeCell ref="M292:O292"/>
    <mergeCell ref="P292:R292"/>
    <mergeCell ref="S292:V292"/>
    <mergeCell ref="K475:L475"/>
    <mergeCell ref="D479:E479"/>
    <mergeCell ref="H479:I479"/>
    <mergeCell ref="N479:O479"/>
    <mergeCell ref="R479:S479"/>
    <mergeCell ref="C297:F298"/>
    <mergeCell ref="G297:I298"/>
    <mergeCell ref="J297:L298"/>
    <mergeCell ref="M297:O298"/>
    <mergeCell ref="P297:R298"/>
    <mergeCell ref="S297:V298"/>
    <mergeCell ref="C299:F299"/>
    <mergeCell ref="G299:I299"/>
    <mergeCell ref="J299:L299"/>
    <mergeCell ref="M299:O299"/>
    <mergeCell ref="P299:R299"/>
    <mergeCell ref="S299:V299"/>
    <mergeCell ref="C300:F300"/>
    <mergeCell ref="G300:I300"/>
    <mergeCell ref="J300:L300"/>
    <mergeCell ref="M300:O300"/>
    <mergeCell ref="P300:R300"/>
    <mergeCell ref="S300:V300"/>
    <mergeCell ref="C301:F301"/>
    <mergeCell ref="G301:I301"/>
    <mergeCell ref="J301:L301"/>
    <mergeCell ref="C290:F290"/>
    <mergeCell ref="G290:I290"/>
    <mergeCell ref="J290:L290"/>
    <mergeCell ref="M290:O290"/>
    <mergeCell ref="P290:R290"/>
    <mergeCell ref="S290:V290"/>
    <mergeCell ref="C291:F291"/>
    <mergeCell ref="G291:I291"/>
    <mergeCell ref="J291:L291"/>
    <mergeCell ref="M291:O291"/>
    <mergeCell ref="P291:R291"/>
    <mergeCell ref="S291:V291"/>
    <mergeCell ref="C287:F288"/>
    <mergeCell ref="G287:I288"/>
    <mergeCell ref="J287:L288"/>
    <mergeCell ref="M287:O288"/>
    <mergeCell ref="P287:R288"/>
    <mergeCell ref="S287:V288"/>
    <mergeCell ref="C289:F289"/>
    <mergeCell ref="G289:I289"/>
    <mergeCell ref="J289:L289"/>
    <mergeCell ref="M289:O289"/>
    <mergeCell ref="P289:R289"/>
    <mergeCell ref="S289:V289"/>
    <mergeCell ref="P279:R279"/>
    <mergeCell ref="P280:R280"/>
    <mergeCell ref="P281:R281"/>
    <mergeCell ref="D279:G279"/>
    <mergeCell ref="H279:I279"/>
    <mergeCell ref="J279:L279"/>
    <mergeCell ref="M279:O279"/>
    <mergeCell ref="M280:O280"/>
    <mergeCell ref="D280:G280"/>
    <mergeCell ref="H280:I280"/>
    <mergeCell ref="J280:L280"/>
    <mergeCell ref="D268:F269"/>
    <mergeCell ref="G268:J269"/>
    <mergeCell ref="K268:N269"/>
    <mergeCell ref="D270:F270"/>
    <mergeCell ref="G270:J270"/>
    <mergeCell ref="K270:N270"/>
    <mergeCell ref="D281:G281"/>
    <mergeCell ref="H281:I281"/>
    <mergeCell ref="J281:L281"/>
    <mergeCell ref="M281:O281"/>
    <mergeCell ref="O270:R270"/>
    <mergeCell ref="O271:R271"/>
    <mergeCell ref="D277:G277"/>
    <mergeCell ref="H277:I277"/>
    <mergeCell ref="J277:L277"/>
    <mergeCell ref="M277:O277"/>
    <mergeCell ref="D278:G278"/>
    <mergeCell ref="H278:I278"/>
    <mergeCell ref="J278:L278"/>
    <mergeCell ref="M278:O278"/>
    <mergeCell ref="D271:F271"/>
    <mergeCell ref="G271:J271"/>
    <mergeCell ref="K271:N271"/>
    <mergeCell ref="P277:R277"/>
    <mergeCell ref="P278:R278"/>
    <mergeCell ref="Q251:R251"/>
    <mergeCell ref="T251:U251"/>
    <mergeCell ref="M253:P253"/>
    <mergeCell ref="Q253:R253"/>
    <mergeCell ref="T253:U253"/>
    <mergeCell ref="M255:P255"/>
    <mergeCell ref="Q255:R255"/>
    <mergeCell ref="T255:U255"/>
    <mergeCell ref="O268:R269"/>
    <mergeCell ref="B251:H251"/>
    <mergeCell ref="B253:H253"/>
    <mergeCell ref="B255:H255"/>
    <mergeCell ref="I251:J251"/>
    <mergeCell ref="I253:J253"/>
    <mergeCell ref="K251:L251"/>
    <mergeCell ref="K253:L253"/>
    <mergeCell ref="K255:L255"/>
    <mergeCell ref="D244:F244"/>
    <mergeCell ref="G244:H244"/>
    <mergeCell ref="I244:J244"/>
    <mergeCell ref="K244:O244"/>
    <mergeCell ref="D245:F245"/>
    <mergeCell ref="G245:H245"/>
    <mergeCell ref="I245:J245"/>
    <mergeCell ref="K245:M245"/>
    <mergeCell ref="N245:O245"/>
    <mergeCell ref="M251:P251"/>
    <mergeCell ref="D236:F236"/>
    <mergeCell ref="G236:H236"/>
    <mergeCell ref="I236:J236"/>
    <mergeCell ref="K236:M236"/>
    <mergeCell ref="N236:O236"/>
    <mergeCell ref="D237:F237"/>
    <mergeCell ref="G237:H237"/>
    <mergeCell ref="I237:J237"/>
    <mergeCell ref="K237:M237"/>
    <mergeCell ref="N237:O237"/>
    <mergeCell ref="D234:F234"/>
    <mergeCell ref="G234:H234"/>
    <mergeCell ref="I234:J234"/>
    <mergeCell ref="K234:O234"/>
    <mergeCell ref="D235:F235"/>
    <mergeCell ref="G235:H235"/>
    <mergeCell ref="I235:J235"/>
    <mergeCell ref="K235:M235"/>
    <mergeCell ref="N235:O235"/>
    <mergeCell ref="C226:E226"/>
    <mergeCell ref="F226:G226"/>
    <mergeCell ref="H226:I226"/>
    <mergeCell ref="J226:K226"/>
    <mergeCell ref="L226:M226"/>
    <mergeCell ref="N226:O226"/>
    <mergeCell ref="P226:Q226"/>
    <mergeCell ref="R226:T226"/>
    <mergeCell ref="U226:V226"/>
    <mergeCell ref="C225:E225"/>
    <mergeCell ref="F225:G225"/>
    <mergeCell ref="H225:I225"/>
    <mergeCell ref="J225:K225"/>
    <mergeCell ref="L225:M225"/>
    <mergeCell ref="N225:O225"/>
    <mergeCell ref="P225:Q225"/>
    <mergeCell ref="R225:T225"/>
    <mergeCell ref="U225:V225"/>
    <mergeCell ref="C224:E224"/>
    <mergeCell ref="F224:G224"/>
    <mergeCell ref="H224:I224"/>
    <mergeCell ref="J224:K224"/>
    <mergeCell ref="L224:M224"/>
    <mergeCell ref="N224:O224"/>
    <mergeCell ref="P224:Q224"/>
    <mergeCell ref="R224:T224"/>
    <mergeCell ref="U224:V224"/>
    <mergeCell ref="C222:E222"/>
    <mergeCell ref="F222:G222"/>
    <mergeCell ref="H222:I222"/>
    <mergeCell ref="J222:K222"/>
    <mergeCell ref="L222:M222"/>
    <mergeCell ref="N222:O222"/>
    <mergeCell ref="P222:Q222"/>
    <mergeCell ref="R222:V222"/>
    <mergeCell ref="C223:E223"/>
    <mergeCell ref="F223:G223"/>
    <mergeCell ref="H223:I223"/>
    <mergeCell ref="J223:K223"/>
    <mergeCell ref="L223:M223"/>
    <mergeCell ref="N223:O223"/>
    <mergeCell ref="P223:Q223"/>
    <mergeCell ref="R223:T223"/>
    <mergeCell ref="U223:V223"/>
    <mergeCell ref="C216:E216"/>
    <mergeCell ref="F216:G216"/>
    <mergeCell ref="H216:I216"/>
    <mergeCell ref="J216:K216"/>
    <mergeCell ref="L216:M216"/>
    <mergeCell ref="N216:O216"/>
    <mergeCell ref="P216:Q216"/>
    <mergeCell ref="R216:T216"/>
    <mergeCell ref="U216:V216"/>
    <mergeCell ref="C215:E215"/>
    <mergeCell ref="F215:G215"/>
    <mergeCell ref="H215:I215"/>
    <mergeCell ref="J215:K215"/>
    <mergeCell ref="L215:M215"/>
    <mergeCell ref="N215:O215"/>
    <mergeCell ref="P215:Q215"/>
    <mergeCell ref="R215:T215"/>
    <mergeCell ref="U215:V215"/>
    <mergeCell ref="C214:E214"/>
    <mergeCell ref="F214:G214"/>
    <mergeCell ref="H214:I214"/>
    <mergeCell ref="J214:K214"/>
    <mergeCell ref="L214:M214"/>
    <mergeCell ref="N214:O214"/>
    <mergeCell ref="P214:Q214"/>
    <mergeCell ref="R214:T214"/>
    <mergeCell ref="U214:V214"/>
    <mergeCell ref="C213:E213"/>
    <mergeCell ref="F213:G213"/>
    <mergeCell ref="H213:I213"/>
    <mergeCell ref="J213:K213"/>
    <mergeCell ref="L213:M213"/>
    <mergeCell ref="N213:O213"/>
    <mergeCell ref="P213:Q213"/>
    <mergeCell ref="R213:T213"/>
    <mergeCell ref="U213:V213"/>
    <mergeCell ref="U191:V191"/>
    <mergeCell ref="R189:V189"/>
    <mergeCell ref="R201:V201"/>
    <mergeCell ref="U202:V202"/>
    <mergeCell ref="U203:V203"/>
    <mergeCell ref="C212:E212"/>
    <mergeCell ref="F212:G212"/>
    <mergeCell ref="H212:I212"/>
    <mergeCell ref="J212:K212"/>
    <mergeCell ref="L212:M212"/>
    <mergeCell ref="N212:O212"/>
    <mergeCell ref="P212:Q212"/>
    <mergeCell ref="R212:V212"/>
    <mergeCell ref="C205:E205"/>
    <mergeCell ref="F205:G205"/>
    <mergeCell ref="H205:I205"/>
    <mergeCell ref="J205:K205"/>
    <mergeCell ref="L205:M205"/>
    <mergeCell ref="N205:O205"/>
    <mergeCell ref="P205:Q205"/>
    <mergeCell ref="R205:T205"/>
    <mergeCell ref="C204:E204"/>
    <mergeCell ref="F204:G204"/>
    <mergeCell ref="H204:I204"/>
    <mergeCell ref="J204:K204"/>
    <mergeCell ref="L204:M204"/>
    <mergeCell ref="N204:O204"/>
    <mergeCell ref="P204:Q204"/>
    <mergeCell ref="R204:T204"/>
    <mergeCell ref="C203:E203"/>
    <mergeCell ref="F203:G203"/>
    <mergeCell ref="H203:I203"/>
    <mergeCell ref="J203:K203"/>
    <mergeCell ref="L203:M203"/>
    <mergeCell ref="N203:O203"/>
    <mergeCell ref="P203:Q203"/>
    <mergeCell ref="R203:T203"/>
    <mergeCell ref="R202:T202"/>
    <mergeCell ref="C193:E193"/>
    <mergeCell ref="F193:G193"/>
    <mergeCell ref="H193:I193"/>
    <mergeCell ref="J193:K193"/>
    <mergeCell ref="L193:M193"/>
    <mergeCell ref="N193:O193"/>
    <mergeCell ref="P193:Q193"/>
    <mergeCell ref="R193:T193"/>
    <mergeCell ref="C201:E201"/>
    <mergeCell ref="F201:G201"/>
    <mergeCell ref="H201:I201"/>
    <mergeCell ref="J201:K201"/>
    <mergeCell ref="L201:M201"/>
    <mergeCell ref="N201:O201"/>
    <mergeCell ref="P201:Q201"/>
    <mergeCell ref="C202:E202"/>
    <mergeCell ref="F202:G202"/>
    <mergeCell ref="H202:I202"/>
    <mergeCell ref="J202:K202"/>
    <mergeCell ref="L202:M202"/>
    <mergeCell ref="N202:O202"/>
    <mergeCell ref="P202:Q202"/>
    <mergeCell ref="C192:E192"/>
    <mergeCell ref="F192:G192"/>
    <mergeCell ref="H192:I192"/>
    <mergeCell ref="J192:K192"/>
    <mergeCell ref="L192:M192"/>
    <mergeCell ref="N192:O192"/>
    <mergeCell ref="P192:Q192"/>
    <mergeCell ref="R192:T192"/>
    <mergeCell ref="C191:E191"/>
    <mergeCell ref="F191:G191"/>
    <mergeCell ref="H191:I191"/>
    <mergeCell ref="J191:K191"/>
    <mergeCell ref="L191:M191"/>
    <mergeCell ref="N191:O191"/>
    <mergeCell ref="P191:Q191"/>
    <mergeCell ref="R191:T191"/>
    <mergeCell ref="C189:E189"/>
    <mergeCell ref="F189:G189"/>
    <mergeCell ref="H189:I189"/>
    <mergeCell ref="J189:K189"/>
    <mergeCell ref="L189:M189"/>
    <mergeCell ref="N189:O189"/>
    <mergeCell ref="P189:Q189"/>
    <mergeCell ref="C190:E190"/>
    <mergeCell ref="F190:G190"/>
    <mergeCell ref="H190:I190"/>
    <mergeCell ref="J190:K190"/>
    <mergeCell ref="L190:M190"/>
    <mergeCell ref="N190:O190"/>
    <mergeCell ref="P190:Q190"/>
    <mergeCell ref="R190:T190"/>
    <mergeCell ref="H167:I167"/>
    <mergeCell ref="L167:M167"/>
    <mergeCell ref="Q167:R167"/>
    <mergeCell ref="H169:I169"/>
    <mergeCell ref="L169:M169"/>
    <mergeCell ref="Q169:R169"/>
    <mergeCell ref="V177:V181"/>
    <mergeCell ref="P177:P181"/>
    <mergeCell ref="Q177:Q180"/>
    <mergeCell ref="U190:V190"/>
    <mergeCell ref="B147:D147"/>
    <mergeCell ref="E147:F147"/>
    <mergeCell ref="G147:H147"/>
    <mergeCell ref="P158:P162"/>
    <mergeCell ref="Q158:Q161"/>
    <mergeCell ref="R164:U164"/>
    <mergeCell ref="V157:V161"/>
    <mergeCell ref="C157:D157"/>
    <mergeCell ref="C158:D158"/>
    <mergeCell ref="C159:D159"/>
    <mergeCell ref="E157:F157"/>
    <mergeCell ref="E158:F158"/>
    <mergeCell ref="E159:F159"/>
    <mergeCell ref="B144:D144"/>
    <mergeCell ref="E144:F144"/>
    <mergeCell ref="G144:H144"/>
    <mergeCell ref="B145:D145"/>
    <mergeCell ref="E145:F145"/>
    <mergeCell ref="G145:H145"/>
    <mergeCell ref="B146:D146"/>
    <mergeCell ref="E146:F146"/>
    <mergeCell ref="G146:H146"/>
    <mergeCell ref="B138:J138"/>
    <mergeCell ref="B139:J139"/>
    <mergeCell ref="B140:J140"/>
    <mergeCell ref="B141:J141"/>
    <mergeCell ref="K138:L139"/>
    <mergeCell ref="M138:N139"/>
    <mergeCell ref="O138:R139"/>
    <mergeCell ref="K140:L140"/>
    <mergeCell ref="K141:L141"/>
    <mergeCell ref="M140:N140"/>
    <mergeCell ref="M141:N141"/>
    <mergeCell ref="O140:R140"/>
    <mergeCell ref="O141:R141"/>
    <mergeCell ref="B75:H75"/>
    <mergeCell ref="I69:K69"/>
    <mergeCell ref="I70:K70"/>
    <mergeCell ref="I71:K71"/>
    <mergeCell ref="I72:K72"/>
    <mergeCell ref="I73:K73"/>
    <mergeCell ref="I74:K74"/>
    <mergeCell ref="I75:K75"/>
    <mergeCell ref="K130:O130"/>
    <mergeCell ref="Q130:R130"/>
    <mergeCell ref="B131:H131"/>
    <mergeCell ref="B132:H132"/>
    <mergeCell ref="I131:J131"/>
    <mergeCell ref="K131:O131"/>
    <mergeCell ref="Q131:R131"/>
    <mergeCell ref="I132:J132"/>
    <mergeCell ref="K132:O132"/>
    <mergeCell ref="Q132:R132"/>
    <mergeCell ref="B119:F119"/>
    <mergeCell ref="G119:H119"/>
    <mergeCell ref="I119:J119"/>
    <mergeCell ref="B120:F120"/>
    <mergeCell ref="G120:H120"/>
    <mergeCell ref="I120:J120"/>
    <mergeCell ref="G126:H126"/>
    <mergeCell ref="G128:H128"/>
    <mergeCell ref="B130:H130"/>
    <mergeCell ref="I130:J130"/>
    <mergeCell ref="B17:L17"/>
    <mergeCell ref="N17:O17"/>
    <mergeCell ref="B18:L18"/>
    <mergeCell ref="N18:O18"/>
    <mergeCell ref="Q5:Q9"/>
    <mergeCell ref="R5:R8"/>
    <mergeCell ref="A3:K3"/>
    <mergeCell ref="A4:K4"/>
    <mergeCell ref="A5:K5"/>
    <mergeCell ref="L3:M3"/>
    <mergeCell ref="L4:M4"/>
    <mergeCell ref="L5:M5"/>
    <mergeCell ref="L6:M6"/>
    <mergeCell ref="L7:M7"/>
    <mergeCell ref="A8:K8"/>
    <mergeCell ref="A9:K9"/>
    <mergeCell ref="L8:M8"/>
    <mergeCell ref="L9:M9"/>
    <mergeCell ref="A6:K6"/>
    <mergeCell ref="A7:K7"/>
    <mergeCell ref="D28:E28"/>
    <mergeCell ref="D29:E29"/>
    <mergeCell ref="D30:E30"/>
    <mergeCell ref="C40:E41"/>
    <mergeCell ref="B19:L19"/>
    <mergeCell ref="N19:O19"/>
    <mergeCell ref="B25:C26"/>
    <mergeCell ref="D25:E26"/>
    <mergeCell ref="F26:G26"/>
    <mergeCell ref="F25:G25"/>
    <mergeCell ref="L40:N41"/>
    <mergeCell ref="I40:K41"/>
    <mergeCell ref="O40:S41"/>
    <mergeCell ref="C51:E51"/>
    <mergeCell ref="C52:E52"/>
    <mergeCell ref="F40:H41"/>
    <mergeCell ref="F42:H42"/>
    <mergeCell ref="F43:H43"/>
    <mergeCell ref="F44:H44"/>
    <mergeCell ref="F45:H45"/>
    <mergeCell ref="F46:H46"/>
    <mergeCell ref="F47:H47"/>
    <mergeCell ref="F48:H48"/>
    <mergeCell ref="F49:H49"/>
    <mergeCell ref="F50:H50"/>
    <mergeCell ref="C47:E47"/>
    <mergeCell ref="C48:E48"/>
    <mergeCell ref="C49:E49"/>
    <mergeCell ref="C50:E50"/>
    <mergeCell ref="C42:E42"/>
    <mergeCell ref="C43:E43"/>
    <mergeCell ref="C44:E44"/>
    <mergeCell ref="C45:E45"/>
    <mergeCell ref="C46:E46"/>
    <mergeCell ref="F51:H51"/>
    <mergeCell ref="F52:H52"/>
    <mergeCell ref="I42:K42"/>
    <mergeCell ref="I43:K43"/>
    <mergeCell ref="I44:K44"/>
    <mergeCell ref="I45:K45"/>
    <mergeCell ref="I46:K46"/>
    <mergeCell ref="I47:K47"/>
    <mergeCell ref="I48:K48"/>
    <mergeCell ref="I49:K49"/>
    <mergeCell ref="I50:K50"/>
    <mergeCell ref="O52:S52"/>
    <mergeCell ref="L42:N42"/>
    <mergeCell ref="L43:N43"/>
    <mergeCell ref="L44:N44"/>
    <mergeCell ref="L45:N45"/>
    <mergeCell ref="L46:N46"/>
    <mergeCell ref="L47:N47"/>
    <mergeCell ref="L48:N48"/>
    <mergeCell ref="L49:N49"/>
    <mergeCell ref="L50:N50"/>
    <mergeCell ref="O42:S42"/>
    <mergeCell ref="O43:S43"/>
    <mergeCell ref="O44:S44"/>
    <mergeCell ref="O45:S45"/>
    <mergeCell ref="O46:S46"/>
    <mergeCell ref="O47:S47"/>
    <mergeCell ref="O48:S48"/>
    <mergeCell ref="O49:S49"/>
    <mergeCell ref="O51:S51"/>
    <mergeCell ref="T40:V41"/>
    <mergeCell ref="T42:V42"/>
    <mergeCell ref="T43:V43"/>
    <mergeCell ref="T44:V44"/>
    <mergeCell ref="T45:V45"/>
    <mergeCell ref="T46:V46"/>
    <mergeCell ref="T47:V47"/>
    <mergeCell ref="T48:V48"/>
    <mergeCell ref="T49:V49"/>
    <mergeCell ref="T50:V50"/>
    <mergeCell ref="T51:V51"/>
    <mergeCell ref="T52:V52"/>
    <mergeCell ref="N55:P56"/>
    <mergeCell ref="C59:F59"/>
    <mergeCell ref="C60:F60"/>
    <mergeCell ref="C61:F61"/>
    <mergeCell ref="K60:L60"/>
    <mergeCell ref="K61:L61"/>
    <mergeCell ref="I55:I56"/>
    <mergeCell ref="J55:J56"/>
    <mergeCell ref="K55:L56"/>
    <mergeCell ref="M55:M56"/>
    <mergeCell ref="B55:C56"/>
    <mergeCell ref="D55:E56"/>
    <mergeCell ref="F55:G55"/>
    <mergeCell ref="F56:G56"/>
    <mergeCell ref="H55:H56"/>
    <mergeCell ref="L51:N51"/>
    <mergeCell ref="L52:N52"/>
    <mergeCell ref="I51:K51"/>
    <mergeCell ref="I52:K52"/>
    <mergeCell ref="O50:S50"/>
    <mergeCell ref="K62:L62"/>
    <mergeCell ref="G59:L59"/>
    <mergeCell ref="I64:J64"/>
    <mergeCell ref="C62:F62"/>
    <mergeCell ref="G60:H60"/>
    <mergeCell ref="G61:H61"/>
    <mergeCell ref="G62:H62"/>
    <mergeCell ref="I60:J60"/>
    <mergeCell ref="I61:J61"/>
    <mergeCell ref="I62:J62"/>
    <mergeCell ref="B88:N88"/>
    <mergeCell ref="O88:Q88"/>
    <mergeCell ref="R88:T88"/>
    <mergeCell ref="B89:L89"/>
    <mergeCell ref="M89:N89"/>
    <mergeCell ref="O89:T89"/>
    <mergeCell ref="B90:L90"/>
    <mergeCell ref="M90:N90"/>
    <mergeCell ref="O90:T90"/>
    <mergeCell ref="I76:K76"/>
    <mergeCell ref="I77:K77"/>
    <mergeCell ref="B81:H81"/>
    <mergeCell ref="I81:J81"/>
    <mergeCell ref="K81:L81"/>
    <mergeCell ref="B82:H82"/>
    <mergeCell ref="I82:J82"/>
    <mergeCell ref="K82:L82"/>
    <mergeCell ref="B83:H83"/>
    <mergeCell ref="I83:J83"/>
    <mergeCell ref="K83:L83"/>
    <mergeCell ref="B72:H72"/>
    <mergeCell ref="B69:H69"/>
    <mergeCell ref="B94:L94"/>
    <mergeCell ref="M94:N94"/>
    <mergeCell ref="O94:T94"/>
    <mergeCell ref="B91:L91"/>
    <mergeCell ref="B93:L93"/>
    <mergeCell ref="B97:N97"/>
    <mergeCell ref="O97:Q97"/>
    <mergeCell ref="R97:T97"/>
    <mergeCell ref="B98:N98"/>
    <mergeCell ref="O98:T98"/>
    <mergeCell ref="B92:L92"/>
    <mergeCell ref="M92:N92"/>
    <mergeCell ref="O92:Q92"/>
    <mergeCell ref="R92:T92"/>
    <mergeCell ref="M93:N93"/>
    <mergeCell ref="O93:Q93"/>
    <mergeCell ref="R93:T93"/>
    <mergeCell ref="M91:N91"/>
    <mergeCell ref="O91:Q91"/>
    <mergeCell ref="R91:T91"/>
    <mergeCell ref="B99:L99"/>
    <mergeCell ref="M99:N99"/>
    <mergeCell ref="O99:Q99"/>
    <mergeCell ref="R99:T99"/>
    <mergeCell ref="B100:L100"/>
    <mergeCell ref="M100:N100"/>
    <mergeCell ref="O100:Q100"/>
    <mergeCell ref="R100:T100"/>
    <mergeCell ref="B101:L101"/>
    <mergeCell ref="M101:N101"/>
    <mergeCell ref="O101:T101"/>
    <mergeCell ref="B104:D105"/>
    <mergeCell ref="E104:J104"/>
    <mergeCell ref="K104:N104"/>
    <mergeCell ref="E105:J105"/>
    <mergeCell ref="K105:N105"/>
    <mergeCell ref="B106:D108"/>
    <mergeCell ref="E106:J106"/>
    <mergeCell ref="K106:N106"/>
    <mergeCell ref="E107:G108"/>
    <mergeCell ref="H107:J107"/>
    <mergeCell ref="K107:N107"/>
    <mergeCell ref="H108:J108"/>
    <mergeCell ref="K108:N108"/>
    <mergeCell ref="B115:J115"/>
    <mergeCell ref="K115:N115"/>
    <mergeCell ref="B116:J116"/>
    <mergeCell ref="K116:N116"/>
    <mergeCell ref="B109:D114"/>
    <mergeCell ref="E109:J109"/>
    <mergeCell ref="K109:N109"/>
    <mergeCell ref="E110:J110"/>
    <mergeCell ref="K110:N110"/>
    <mergeCell ref="E111:J111"/>
    <mergeCell ref="K111:N111"/>
    <mergeCell ref="E112:J112"/>
    <mergeCell ref="K112:N112"/>
    <mergeCell ref="E113:J113"/>
    <mergeCell ref="K113:N113"/>
    <mergeCell ref="E114:J114"/>
    <mergeCell ref="K114:N114"/>
    <mergeCell ref="M301:O301"/>
    <mergeCell ref="P301:R301"/>
    <mergeCell ref="S301:V301"/>
    <mergeCell ref="C302:F302"/>
    <mergeCell ref="G302:I302"/>
    <mergeCell ref="J302:L302"/>
    <mergeCell ref="M302:O302"/>
    <mergeCell ref="P302:R302"/>
    <mergeCell ref="S302:V302"/>
    <mergeCell ref="C307:F308"/>
    <mergeCell ref="G307:I308"/>
    <mergeCell ref="J307:L308"/>
    <mergeCell ref="M307:O308"/>
    <mergeCell ref="P307:R308"/>
    <mergeCell ref="S307:V308"/>
    <mergeCell ref="C309:F309"/>
    <mergeCell ref="G309:I309"/>
    <mergeCell ref="J309:L309"/>
    <mergeCell ref="M309:O309"/>
    <mergeCell ref="P309:R309"/>
    <mergeCell ref="S309:V309"/>
    <mergeCell ref="C310:F310"/>
    <mergeCell ref="G310:I310"/>
    <mergeCell ref="J310:L310"/>
    <mergeCell ref="M310:O310"/>
    <mergeCell ref="P310:R310"/>
    <mergeCell ref="S310:V310"/>
    <mergeCell ref="R323:U328"/>
    <mergeCell ref="R329:U334"/>
    <mergeCell ref="C311:F311"/>
    <mergeCell ref="G311:I311"/>
    <mergeCell ref="J311:L311"/>
    <mergeCell ref="M311:O311"/>
    <mergeCell ref="P311:R311"/>
    <mergeCell ref="S311:V311"/>
    <mergeCell ref="C312:F312"/>
    <mergeCell ref="G312:I312"/>
    <mergeCell ref="J312:L312"/>
    <mergeCell ref="M312:O312"/>
    <mergeCell ref="P312:R312"/>
    <mergeCell ref="S312:V312"/>
    <mergeCell ref="C323:E328"/>
    <mergeCell ref="F323:K323"/>
    <mergeCell ref="F324:K324"/>
    <mergeCell ref="F325:K325"/>
    <mergeCell ref="F326:K326"/>
    <mergeCell ref="F327:K327"/>
    <mergeCell ref="F328:K328"/>
    <mergeCell ref="C329:E334"/>
    <mergeCell ref="F329:K329"/>
    <mergeCell ref="F330:K330"/>
    <mergeCell ref="F331:K331"/>
    <mergeCell ref="F332:K332"/>
    <mergeCell ref="F333:K333"/>
    <mergeCell ref="F334:K334"/>
    <mergeCell ref="C346:E351"/>
    <mergeCell ref="F346:K346"/>
    <mergeCell ref="F347:K347"/>
    <mergeCell ref="F348:K348"/>
    <mergeCell ref="F349:K349"/>
    <mergeCell ref="F350:K350"/>
    <mergeCell ref="F351:K351"/>
    <mergeCell ref="R339:U345"/>
    <mergeCell ref="R346:U351"/>
    <mergeCell ref="C339:E345"/>
    <mergeCell ref="F339:K339"/>
    <mergeCell ref="F340:K340"/>
    <mergeCell ref="F341:K341"/>
    <mergeCell ref="F342:K342"/>
    <mergeCell ref="F343:K343"/>
    <mergeCell ref="F344:K344"/>
    <mergeCell ref="F345:K345"/>
    <mergeCell ref="C368:E373"/>
    <mergeCell ref="F368:K368"/>
    <mergeCell ref="F369:K369"/>
    <mergeCell ref="F370:K370"/>
    <mergeCell ref="F371:K371"/>
    <mergeCell ref="F372:K372"/>
    <mergeCell ref="F373:K373"/>
    <mergeCell ref="R361:U367"/>
    <mergeCell ref="R368:U373"/>
    <mergeCell ref="C361:E367"/>
    <mergeCell ref="F361:K361"/>
    <mergeCell ref="F362:K362"/>
    <mergeCell ref="F363:K363"/>
    <mergeCell ref="F364:K364"/>
    <mergeCell ref="F365:K365"/>
    <mergeCell ref="F366:K366"/>
    <mergeCell ref="F367:K367"/>
    <mergeCell ref="I402:J402"/>
    <mergeCell ref="M402:N402"/>
    <mergeCell ref="K406:L406"/>
    <mergeCell ref="D424:E424"/>
    <mergeCell ref="R424:S424"/>
    <mergeCell ref="H424:I424"/>
    <mergeCell ref="N424:O424"/>
    <mergeCell ref="K420:L420"/>
    <mergeCell ref="D440:E440"/>
    <mergeCell ref="E436:F436"/>
    <mergeCell ref="Q436:R436"/>
    <mergeCell ref="R440:S440"/>
    <mergeCell ref="L462:M462"/>
    <mergeCell ref="G461:H461"/>
    <mergeCell ref="O461:P461"/>
    <mergeCell ref="E459:F459"/>
    <mergeCell ref="E455:F455"/>
    <mergeCell ref="Q459:R459"/>
    <mergeCell ref="Q455:R455"/>
    <mergeCell ref="I441:J441"/>
    <mergeCell ref="M441:N441"/>
    <mergeCell ref="I460:J460"/>
    <mergeCell ref="M460:N460"/>
    <mergeCell ref="H438:I438"/>
    <mergeCell ref="Q442:R442"/>
    <mergeCell ref="H439:I439"/>
    <mergeCell ref="Q601:R601"/>
    <mergeCell ref="H603:I603"/>
    <mergeCell ref="H604:I604"/>
    <mergeCell ref="D605:E605"/>
    <mergeCell ref="Q605:R605"/>
    <mergeCell ref="H548:I548"/>
    <mergeCell ref="H549:I549"/>
    <mergeCell ref="I570:J570"/>
    <mergeCell ref="M570:N570"/>
    <mergeCell ref="G571:H571"/>
    <mergeCell ref="O571:P571"/>
    <mergeCell ref="L572:M572"/>
    <mergeCell ref="E422:F422"/>
    <mergeCell ref="P422:Q422"/>
    <mergeCell ref="E532:F532"/>
    <mergeCell ref="N532:O532"/>
    <mergeCell ref="E522:F522"/>
    <mergeCell ref="N522:O522"/>
    <mergeCell ref="J551:K551"/>
    <mergeCell ref="N541:O541"/>
    <mergeCell ref="E541:F541"/>
    <mergeCell ref="Q550:R550"/>
    <mergeCell ref="N560:O560"/>
    <mergeCell ref="E560:F560"/>
    <mergeCell ref="D550:E550"/>
    <mergeCell ref="M551:N551"/>
    <mergeCell ref="Q552:R552"/>
    <mergeCell ref="E565:F565"/>
    <mergeCell ref="N565:O565"/>
    <mergeCell ref="E569:F569"/>
    <mergeCell ref="Q569:R569"/>
    <mergeCell ref="AX22:AY22"/>
    <mergeCell ref="AX23:AY23"/>
    <mergeCell ref="AX24:AY24"/>
    <mergeCell ref="AK23:AV23"/>
    <mergeCell ref="AK24:AV24"/>
    <mergeCell ref="J606:K606"/>
    <mergeCell ref="M606:N606"/>
    <mergeCell ref="G626:H626"/>
    <mergeCell ref="O626:P626"/>
    <mergeCell ref="L627:M627"/>
    <mergeCell ref="Q607:R607"/>
    <mergeCell ref="E615:F615"/>
    <mergeCell ref="N616:O616"/>
    <mergeCell ref="E620:F620"/>
    <mergeCell ref="N620:O620"/>
    <mergeCell ref="E624:F624"/>
    <mergeCell ref="Q624:R624"/>
    <mergeCell ref="I625:J625"/>
    <mergeCell ref="M625:N625"/>
    <mergeCell ref="AL22:AV22"/>
    <mergeCell ref="E577:F577"/>
    <mergeCell ref="N577:O577"/>
    <mergeCell ref="K585:L585"/>
    <mergeCell ref="E587:F587"/>
    <mergeCell ref="N587:O587"/>
    <mergeCell ref="D589:E589"/>
    <mergeCell ref="H589:I589"/>
    <mergeCell ref="N589:O589"/>
    <mergeCell ref="R589:S589"/>
    <mergeCell ref="E596:F596"/>
    <mergeCell ref="N596:O596"/>
    <mergeCell ref="E601:F601"/>
  </mergeCells>
  <phoneticPr fontId="1"/>
  <dataValidations disablePrompts="1" count="1">
    <dataValidation type="list" allowBlank="1" showInputMessage="1" showErrorMessage="1" sqref="F42:H51" xr:uid="{00000000-0002-0000-0000-000000000000}">
      <formula1>"粘性土,砂質土,支持層"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98"/>
  <sheetViews>
    <sheetView showGridLines="0" view="pageBreakPreview" topLeftCell="A27" zoomScaleSheetLayoutView="100" workbookViewId="0">
      <selection activeCell="AB35" sqref="AB35"/>
    </sheetView>
  </sheetViews>
  <sheetFormatPr defaultRowHeight="18.75" x14ac:dyDescent="0.4"/>
  <cols>
    <col min="1" max="34" width="3.625" customWidth="1"/>
  </cols>
  <sheetData>
    <row r="1" spans="1:24" x14ac:dyDescent="0.4">
      <c r="A1" s="5" t="s">
        <v>513</v>
      </c>
    </row>
    <row r="3" spans="1:24" x14ac:dyDescent="0.4">
      <c r="A3" s="175" t="s">
        <v>406</v>
      </c>
      <c r="B3" s="175"/>
      <c r="C3" s="175"/>
      <c r="D3" s="175"/>
      <c r="E3" s="175"/>
      <c r="F3" s="175"/>
      <c r="G3" s="175"/>
      <c r="H3" s="175"/>
      <c r="I3" s="176" t="s">
        <v>514</v>
      </c>
      <c r="J3" s="176"/>
      <c r="K3" s="176"/>
      <c r="L3" s="176"/>
      <c r="M3" s="176"/>
      <c r="N3" s="176"/>
      <c r="O3" s="176"/>
      <c r="P3" s="176"/>
      <c r="Q3" s="175" t="str">
        <f>IF(I48="","変更有り","変更無し")</f>
        <v>変更無し</v>
      </c>
      <c r="R3" s="175"/>
      <c r="S3" s="175"/>
      <c r="T3" s="175"/>
      <c r="U3" s="175"/>
      <c r="V3" s="175"/>
      <c r="W3" s="175"/>
      <c r="X3" s="175"/>
    </row>
    <row r="4" spans="1:24" x14ac:dyDescent="0.4">
      <c r="A4" s="175" t="s">
        <v>78</v>
      </c>
      <c r="B4" s="175"/>
      <c r="C4" s="175"/>
      <c r="D4" s="175"/>
      <c r="E4" s="175"/>
      <c r="F4" s="175"/>
      <c r="G4" s="175"/>
      <c r="H4" s="175"/>
      <c r="I4" s="175" t="str">
        <f>Sheet1!P104</f>
        <v>じん性を考慮しない。</v>
      </c>
      <c r="J4" s="175"/>
      <c r="K4" s="175"/>
      <c r="L4" s="175"/>
      <c r="M4" s="175"/>
      <c r="N4" s="175"/>
      <c r="O4" s="175"/>
      <c r="P4" s="175"/>
      <c r="Q4" s="175" t="str">
        <f>I4</f>
        <v>じん性を考慮しない。</v>
      </c>
      <c r="R4" s="175"/>
      <c r="S4" s="175"/>
      <c r="T4" s="175"/>
      <c r="U4" s="175"/>
      <c r="V4" s="175"/>
      <c r="W4" s="175"/>
      <c r="X4" s="175"/>
    </row>
    <row r="5" spans="1:24" x14ac:dyDescent="0.4">
      <c r="A5" s="175"/>
      <c r="B5" s="175"/>
      <c r="C5" s="175"/>
      <c r="D5" s="175"/>
      <c r="E5" s="175"/>
      <c r="F5" s="175"/>
      <c r="G5" s="175"/>
      <c r="H5" s="175"/>
      <c r="I5" s="175" t="s">
        <v>407</v>
      </c>
      <c r="J5" s="175"/>
      <c r="K5" s="175"/>
      <c r="L5" s="175"/>
      <c r="M5" s="175" t="s">
        <v>408</v>
      </c>
      <c r="N5" s="175"/>
      <c r="O5" s="175"/>
      <c r="P5" s="175"/>
      <c r="Q5" s="175" t="s">
        <v>407</v>
      </c>
      <c r="R5" s="175"/>
      <c r="S5" s="175"/>
      <c r="T5" s="175"/>
      <c r="U5" s="175" t="s">
        <v>408</v>
      </c>
      <c r="V5" s="175"/>
      <c r="W5" s="175"/>
      <c r="X5" s="175"/>
    </row>
    <row r="6" spans="1:24" x14ac:dyDescent="0.4">
      <c r="A6" s="175" t="s">
        <v>79</v>
      </c>
      <c r="B6" s="175"/>
      <c r="C6" s="175" t="s">
        <v>410</v>
      </c>
      <c r="D6" s="175"/>
      <c r="E6" s="175"/>
      <c r="F6" s="175"/>
      <c r="G6" s="175"/>
      <c r="H6" s="175"/>
      <c r="I6" s="175">
        <f>Sheet1!K104</f>
        <v>1</v>
      </c>
      <c r="J6" s="175"/>
      <c r="K6" s="175"/>
      <c r="L6" s="175"/>
      <c r="M6" s="175">
        <f>I6</f>
        <v>1</v>
      </c>
      <c r="N6" s="175"/>
      <c r="O6" s="175"/>
      <c r="P6" s="175"/>
      <c r="Q6" s="175" t="str">
        <f>IF($Q$3="変更有り",I6,"")</f>
        <v/>
      </c>
      <c r="R6" s="175"/>
      <c r="S6" s="175"/>
      <c r="T6" s="175"/>
      <c r="U6" s="175" t="str">
        <f>IF($Q$3="変更有り",M6,"")</f>
        <v/>
      </c>
      <c r="V6" s="175"/>
      <c r="W6" s="175"/>
      <c r="X6" s="175"/>
    </row>
    <row r="7" spans="1:24" x14ac:dyDescent="0.4">
      <c r="A7" s="175"/>
      <c r="B7" s="175"/>
      <c r="C7" s="175" t="s">
        <v>411</v>
      </c>
      <c r="D7" s="175"/>
      <c r="E7" s="175"/>
      <c r="F7" s="175"/>
      <c r="G7" s="175"/>
      <c r="H7" s="175"/>
      <c r="I7" s="175">
        <f>Sheet1!K105</f>
        <v>1</v>
      </c>
      <c r="J7" s="175"/>
      <c r="K7" s="175"/>
      <c r="L7" s="175"/>
      <c r="M7" s="175">
        <f>I7</f>
        <v>1</v>
      </c>
      <c r="N7" s="175"/>
      <c r="O7" s="175"/>
      <c r="P7" s="175"/>
      <c r="Q7" s="175" t="str">
        <f t="shared" ref="Q7:Q18" si="0">IF($Q$3="変更有り",I7,"")</f>
        <v/>
      </c>
      <c r="R7" s="175"/>
      <c r="S7" s="175"/>
      <c r="T7" s="175"/>
      <c r="U7" s="175" t="str">
        <f t="shared" ref="U7:U18" si="1">IF($Q$3="変更有り",M7,"")</f>
        <v/>
      </c>
      <c r="V7" s="175"/>
      <c r="W7" s="175"/>
      <c r="X7" s="175"/>
    </row>
    <row r="8" spans="1:24" x14ac:dyDescent="0.4">
      <c r="A8" s="124" t="s">
        <v>412</v>
      </c>
      <c r="B8" s="177"/>
      <c r="C8" s="175" t="s">
        <v>413</v>
      </c>
      <c r="D8" s="175"/>
      <c r="E8" s="175"/>
      <c r="F8" s="175"/>
      <c r="G8" s="175"/>
      <c r="H8" s="175"/>
      <c r="I8" s="175">
        <f>Sheet1!K106</f>
        <v>1</v>
      </c>
      <c r="J8" s="175"/>
      <c r="K8" s="175"/>
      <c r="L8" s="175"/>
      <c r="M8" s="175">
        <f>I8</f>
        <v>1</v>
      </c>
      <c r="N8" s="175"/>
      <c r="O8" s="175"/>
      <c r="P8" s="175"/>
      <c r="Q8" s="175" t="str">
        <f t="shared" si="0"/>
        <v/>
      </c>
      <c r="R8" s="175"/>
      <c r="S8" s="175"/>
      <c r="T8" s="175"/>
      <c r="U8" s="175" t="str">
        <f t="shared" si="1"/>
        <v/>
      </c>
      <c r="V8" s="175"/>
      <c r="W8" s="175"/>
      <c r="X8" s="175"/>
    </row>
    <row r="9" spans="1:24" x14ac:dyDescent="0.4">
      <c r="A9" s="126" t="s">
        <v>414</v>
      </c>
      <c r="B9" s="178"/>
      <c r="C9" s="175" t="s">
        <v>415</v>
      </c>
      <c r="D9" s="175"/>
      <c r="E9" s="175"/>
      <c r="F9" s="175" t="s">
        <v>416</v>
      </c>
      <c r="G9" s="175"/>
      <c r="H9" s="175"/>
      <c r="I9" s="175">
        <f>Sheet1!K107</f>
        <v>1</v>
      </c>
      <c r="J9" s="175"/>
      <c r="K9" s="175"/>
      <c r="L9" s="175"/>
      <c r="M9" s="175">
        <f>I9</f>
        <v>1</v>
      </c>
      <c r="N9" s="175"/>
      <c r="O9" s="175"/>
      <c r="P9" s="175"/>
      <c r="Q9" s="175" t="str">
        <f t="shared" si="0"/>
        <v/>
      </c>
      <c r="R9" s="175"/>
      <c r="S9" s="175"/>
      <c r="T9" s="175"/>
      <c r="U9" s="175" t="str">
        <f t="shared" si="1"/>
        <v/>
      </c>
      <c r="V9" s="175"/>
      <c r="W9" s="175"/>
      <c r="X9" s="175"/>
    </row>
    <row r="10" spans="1:24" x14ac:dyDescent="0.4">
      <c r="A10" s="45"/>
      <c r="B10" s="46"/>
      <c r="C10" s="175"/>
      <c r="D10" s="175"/>
      <c r="E10" s="175"/>
      <c r="F10" s="175" t="s">
        <v>72</v>
      </c>
      <c r="G10" s="175"/>
      <c r="H10" s="175"/>
      <c r="I10" s="175">
        <f>Sheet1!K108</f>
        <v>1</v>
      </c>
      <c r="J10" s="175"/>
      <c r="K10" s="175"/>
      <c r="L10" s="175"/>
      <c r="M10" s="175">
        <f>I10</f>
        <v>1</v>
      </c>
      <c r="N10" s="175"/>
      <c r="O10" s="175"/>
      <c r="P10" s="175"/>
      <c r="Q10" s="175" t="str">
        <f t="shared" si="0"/>
        <v/>
      </c>
      <c r="R10" s="175"/>
      <c r="S10" s="175"/>
      <c r="T10" s="175"/>
      <c r="U10" s="175" t="str">
        <f t="shared" si="1"/>
        <v/>
      </c>
      <c r="V10" s="175"/>
      <c r="W10" s="175"/>
      <c r="X10" s="175"/>
    </row>
    <row r="11" spans="1:24" x14ac:dyDescent="0.4">
      <c r="A11" s="165" t="s">
        <v>417</v>
      </c>
      <c r="B11" s="166"/>
      <c r="C11" s="166"/>
      <c r="D11" s="166"/>
      <c r="E11" s="166"/>
      <c r="F11" s="166"/>
      <c r="G11" s="166"/>
      <c r="H11" s="170"/>
      <c r="I11" s="175">
        <f>Sheet1!K116</f>
        <v>1</v>
      </c>
      <c r="J11" s="175"/>
      <c r="K11" s="175"/>
      <c r="L11" s="175"/>
      <c r="M11" s="175">
        <v>1</v>
      </c>
      <c r="N11" s="175"/>
      <c r="O11" s="175"/>
      <c r="P11" s="175"/>
      <c r="Q11" s="175" t="str">
        <f t="shared" si="0"/>
        <v/>
      </c>
      <c r="R11" s="175"/>
      <c r="S11" s="175"/>
      <c r="T11" s="175"/>
      <c r="U11" s="175" t="str">
        <f t="shared" si="1"/>
        <v/>
      </c>
      <c r="V11" s="175"/>
      <c r="W11" s="175"/>
      <c r="X11" s="175"/>
    </row>
    <row r="12" spans="1:24" x14ac:dyDescent="0.4">
      <c r="A12" s="175" t="s">
        <v>418</v>
      </c>
      <c r="B12" s="175"/>
      <c r="C12" s="175" t="s">
        <v>419</v>
      </c>
      <c r="D12" s="175"/>
      <c r="E12" s="175"/>
      <c r="F12" s="44" t="s">
        <v>420</v>
      </c>
      <c r="G12" s="175" t="s">
        <v>421</v>
      </c>
      <c r="H12" s="175"/>
      <c r="I12" s="176">
        <v>7.6</v>
      </c>
      <c r="J12" s="176"/>
      <c r="K12" s="176"/>
      <c r="L12" s="176"/>
      <c r="M12" s="175">
        <f t="shared" ref="M12:M18" si="2">I12</f>
        <v>7.6</v>
      </c>
      <c r="N12" s="175"/>
      <c r="O12" s="175"/>
      <c r="P12" s="175"/>
      <c r="Q12" s="175" t="str">
        <f t="shared" si="0"/>
        <v/>
      </c>
      <c r="R12" s="175"/>
      <c r="S12" s="175"/>
      <c r="T12" s="175"/>
      <c r="U12" s="175" t="str">
        <f t="shared" si="1"/>
        <v/>
      </c>
      <c r="V12" s="175"/>
      <c r="W12" s="175"/>
      <c r="X12" s="175"/>
    </row>
    <row r="13" spans="1:24" x14ac:dyDescent="0.4">
      <c r="A13" s="175"/>
      <c r="B13" s="175"/>
      <c r="C13" s="175" t="s">
        <v>422</v>
      </c>
      <c r="D13" s="175"/>
      <c r="E13" s="175"/>
      <c r="F13" s="44" t="s">
        <v>423</v>
      </c>
      <c r="G13" s="175" t="s">
        <v>424</v>
      </c>
      <c r="H13" s="175"/>
      <c r="I13" s="176">
        <v>0</v>
      </c>
      <c r="J13" s="176"/>
      <c r="K13" s="176"/>
      <c r="L13" s="176"/>
      <c r="M13" s="175">
        <f t="shared" si="2"/>
        <v>0</v>
      </c>
      <c r="N13" s="175"/>
      <c r="O13" s="175"/>
      <c r="P13" s="175"/>
      <c r="Q13" s="175" t="str">
        <f t="shared" si="0"/>
        <v/>
      </c>
      <c r="R13" s="175"/>
      <c r="S13" s="175"/>
      <c r="T13" s="175"/>
      <c r="U13" s="175" t="str">
        <f t="shared" si="1"/>
        <v/>
      </c>
      <c r="V13" s="175"/>
      <c r="W13" s="175"/>
      <c r="X13" s="175"/>
    </row>
    <row r="14" spans="1:24" x14ac:dyDescent="0.4">
      <c r="A14" s="175"/>
      <c r="B14" s="175"/>
      <c r="C14" s="175" t="s">
        <v>425</v>
      </c>
      <c r="D14" s="175"/>
      <c r="E14" s="175"/>
      <c r="F14" s="44" t="s">
        <v>426</v>
      </c>
      <c r="G14" s="175" t="s">
        <v>424</v>
      </c>
      <c r="H14" s="175"/>
      <c r="I14" s="176">
        <v>7.1</v>
      </c>
      <c r="J14" s="176"/>
      <c r="K14" s="176"/>
      <c r="L14" s="176"/>
      <c r="M14" s="175">
        <f t="shared" si="2"/>
        <v>7.1</v>
      </c>
      <c r="N14" s="175"/>
      <c r="O14" s="175"/>
      <c r="P14" s="175"/>
      <c r="Q14" s="175" t="str">
        <f t="shared" si="0"/>
        <v/>
      </c>
      <c r="R14" s="175"/>
      <c r="S14" s="175"/>
      <c r="T14" s="175"/>
      <c r="U14" s="175" t="str">
        <f t="shared" si="1"/>
        <v/>
      </c>
      <c r="V14" s="175"/>
      <c r="W14" s="175"/>
      <c r="X14" s="175"/>
    </row>
    <row r="15" spans="1:24" x14ac:dyDescent="0.4">
      <c r="A15" s="175" t="s">
        <v>427</v>
      </c>
      <c r="B15" s="175"/>
      <c r="C15" s="175" t="s">
        <v>428</v>
      </c>
      <c r="D15" s="175"/>
      <c r="E15" s="175"/>
      <c r="F15" s="44" t="s">
        <v>429</v>
      </c>
      <c r="G15" s="175" t="s">
        <v>431</v>
      </c>
      <c r="H15" s="175"/>
      <c r="I15" s="175">
        <v>1000</v>
      </c>
      <c r="J15" s="175"/>
      <c r="K15" s="175"/>
      <c r="L15" s="175"/>
      <c r="M15" s="175">
        <f t="shared" si="2"/>
        <v>1000</v>
      </c>
      <c r="N15" s="175"/>
      <c r="O15" s="175"/>
      <c r="P15" s="175"/>
      <c r="Q15" s="175" t="str">
        <f t="shared" si="0"/>
        <v/>
      </c>
      <c r="R15" s="175"/>
      <c r="S15" s="175"/>
      <c r="T15" s="175"/>
      <c r="U15" s="175" t="str">
        <f t="shared" si="1"/>
        <v/>
      </c>
      <c r="V15" s="175"/>
      <c r="W15" s="175"/>
      <c r="X15" s="175"/>
    </row>
    <row r="16" spans="1:24" x14ac:dyDescent="0.4">
      <c r="A16" s="175"/>
      <c r="B16" s="175"/>
      <c r="C16" s="175" t="s">
        <v>432</v>
      </c>
      <c r="D16" s="175"/>
      <c r="E16" s="175"/>
      <c r="F16" s="44" t="s">
        <v>433</v>
      </c>
      <c r="G16" s="175" t="s">
        <v>434</v>
      </c>
      <c r="H16" s="175"/>
      <c r="I16" s="176">
        <v>200</v>
      </c>
      <c r="J16" s="176"/>
      <c r="K16" s="176"/>
      <c r="L16" s="176"/>
      <c r="M16" s="175">
        <f t="shared" si="2"/>
        <v>200</v>
      </c>
      <c r="N16" s="175"/>
      <c r="O16" s="175"/>
      <c r="P16" s="175"/>
      <c r="Q16" s="175" t="str">
        <f t="shared" si="0"/>
        <v/>
      </c>
      <c r="R16" s="175"/>
      <c r="S16" s="175"/>
      <c r="T16" s="175"/>
      <c r="U16" s="175" t="str">
        <f t="shared" si="1"/>
        <v/>
      </c>
      <c r="V16" s="175"/>
      <c r="W16" s="175"/>
      <c r="X16" s="175"/>
    </row>
    <row r="17" spans="1:28" x14ac:dyDescent="0.4">
      <c r="A17" s="175"/>
      <c r="B17" s="175"/>
      <c r="C17" s="175" t="s">
        <v>435</v>
      </c>
      <c r="D17" s="175"/>
      <c r="E17" s="175"/>
      <c r="F17" s="44" t="s">
        <v>437</v>
      </c>
      <c r="G17" s="175" t="s">
        <v>438</v>
      </c>
      <c r="H17" s="175"/>
      <c r="I17" s="176">
        <v>40</v>
      </c>
      <c r="J17" s="176"/>
      <c r="K17" s="176"/>
      <c r="L17" s="176"/>
      <c r="M17" s="175">
        <f t="shared" si="2"/>
        <v>40</v>
      </c>
      <c r="N17" s="175"/>
      <c r="O17" s="175"/>
      <c r="P17" s="175"/>
      <c r="Q17" s="175" t="str">
        <f t="shared" si="0"/>
        <v/>
      </c>
      <c r="R17" s="175"/>
      <c r="S17" s="175"/>
      <c r="T17" s="175"/>
      <c r="U17" s="175" t="str">
        <f t="shared" si="1"/>
        <v/>
      </c>
      <c r="V17" s="175"/>
      <c r="W17" s="175"/>
      <c r="X17" s="175"/>
    </row>
    <row r="18" spans="1:28" x14ac:dyDescent="0.4">
      <c r="A18" s="179"/>
      <c r="B18" s="179"/>
      <c r="C18" s="179" t="s">
        <v>439</v>
      </c>
      <c r="D18" s="179"/>
      <c r="E18" s="179"/>
      <c r="F18" s="47" t="s">
        <v>2</v>
      </c>
      <c r="G18" s="179" t="s">
        <v>430</v>
      </c>
      <c r="H18" s="179"/>
      <c r="I18" s="176">
        <v>160</v>
      </c>
      <c r="J18" s="176"/>
      <c r="K18" s="176"/>
      <c r="L18" s="176"/>
      <c r="M18" s="175">
        <f t="shared" si="2"/>
        <v>160</v>
      </c>
      <c r="N18" s="175"/>
      <c r="O18" s="175"/>
      <c r="P18" s="175"/>
      <c r="Q18" s="175" t="str">
        <f t="shared" si="0"/>
        <v/>
      </c>
      <c r="R18" s="175"/>
      <c r="S18" s="175"/>
      <c r="T18" s="175"/>
      <c r="U18" s="175" t="str">
        <f t="shared" si="1"/>
        <v/>
      </c>
      <c r="V18" s="175"/>
      <c r="W18" s="175"/>
      <c r="X18" s="175"/>
      <c r="AB18" s="40" t="s">
        <v>440</v>
      </c>
    </row>
    <row r="19" spans="1:28" x14ac:dyDescent="0.4">
      <c r="A19" s="175" t="s">
        <v>441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AB19" s="40" t="s">
        <v>442</v>
      </c>
    </row>
    <row r="20" spans="1:28" x14ac:dyDescent="0.4">
      <c r="A20" s="180" t="s">
        <v>443</v>
      </c>
      <c r="B20" s="175"/>
      <c r="C20" s="175" t="s">
        <v>444</v>
      </c>
      <c r="D20" s="175"/>
      <c r="E20" s="175"/>
      <c r="F20" s="175"/>
      <c r="G20" s="175" t="s">
        <v>445</v>
      </c>
      <c r="H20" s="175"/>
      <c r="I20" s="176">
        <v>3.3330000000000002</v>
      </c>
      <c r="J20" s="176"/>
      <c r="K20" s="176"/>
      <c r="L20" s="176"/>
      <c r="M20" s="176">
        <v>3.3330000000000002</v>
      </c>
      <c r="N20" s="176"/>
      <c r="O20" s="176"/>
      <c r="P20" s="176"/>
      <c r="Q20" s="175" t="str">
        <f t="shared" ref="Q20:Q32" si="3">IF($Q$3="変更有り",I20,"")</f>
        <v/>
      </c>
      <c r="R20" s="175"/>
      <c r="S20" s="175"/>
      <c r="T20" s="175"/>
      <c r="U20" s="175" t="str">
        <f t="shared" ref="U20:U32" si="4">IF($Q$3="変更有り",M20,"")</f>
        <v/>
      </c>
      <c r="V20" s="175"/>
      <c r="W20" s="175"/>
      <c r="X20" s="175"/>
      <c r="AB20" s="40" t="s">
        <v>446</v>
      </c>
    </row>
    <row r="21" spans="1:28" x14ac:dyDescent="0.4">
      <c r="A21" s="175"/>
      <c r="B21" s="175"/>
      <c r="C21" s="175"/>
      <c r="D21" s="175"/>
      <c r="E21" s="175"/>
      <c r="F21" s="175"/>
      <c r="G21" s="175" t="s">
        <v>447</v>
      </c>
      <c r="H21" s="175"/>
      <c r="I21" s="176" t="s">
        <v>468</v>
      </c>
      <c r="J21" s="176"/>
      <c r="K21" s="176"/>
      <c r="L21" s="176"/>
      <c r="M21" s="176" t="s">
        <v>468</v>
      </c>
      <c r="N21" s="176"/>
      <c r="O21" s="176"/>
      <c r="P21" s="176"/>
      <c r="Q21" s="175" t="str">
        <f t="shared" si="3"/>
        <v/>
      </c>
      <c r="R21" s="175"/>
      <c r="S21" s="175"/>
      <c r="T21" s="175"/>
      <c r="U21" s="175" t="str">
        <f t="shared" si="4"/>
        <v/>
      </c>
      <c r="V21" s="175"/>
      <c r="W21" s="175"/>
      <c r="X21" s="175"/>
      <c r="AB21" s="40" t="s">
        <v>448</v>
      </c>
    </row>
    <row r="22" spans="1:28" x14ac:dyDescent="0.4">
      <c r="A22" s="175"/>
      <c r="B22" s="175"/>
      <c r="C22" s="175"/>
      <c r="D22" s="175"/>
      <c r="E22" s="175"/>
      <c r="F22" s="175"/>
      <c r="G22" s="175" t="s">
        <v>449</v>
      </c>
      <c r="H22" s="175"/>
      <c r="I22" s="176">
        <v>422.29110000000003</v>
      </c>
      <c r="J22" s="176"/>
      <c r="K22" s="176"/>
      <c r="L22" s="176"/>
      <c r="M22" s="176">
        <v>422.29110000000003</v>
      </c>
      <c r="N22" s="176"/>
      <c r="O22" s="176"/>
      <c r="P22" s="176"/>
      <c r="Q22" s="175" t="str">
        <f t="shared" si="3"/>
        <v/>
      </c>
      <c r="R22" s="175"/>
      <c r="S22" s="175"/>
      <c r="T22" s="175"/>
      <c r="U22" s="175" t="str">
        <f t="shared" si="4"/>
        <v/>
      </c>
      <c r="V22" s="175"/>
      <c r="W22" s="175"/>
      <c r="X22" s="175"/>
      <c r="AB22" s="40" t="s">
        <v>450</v>
      </c>
    </row>
    <row r="23" spans="1:28" x14ac:dyDescent="0.4">
      <c r="A23" s="175"/>
      <c r="B23" s="175"/>
      <c r="C23" s="175" t="s">
        <v>451</v>
      </c>
      <c r="D23" s="175"/>
      <c r="E23" s="175"/>
      <c r="F23" s="175"/>
      <c r="G23" s="175" t="s">
        <v>445</v>
      </c>
      <c r="H23" s="175"/>
      <c r="I23" s="176">
        <v>3.3330000000000002</v>
      </c>
      <c r="J23" s="176"/>
      <c r="K23" s="176"/>
      <c r="L23" s="176"/>
      <c r="M23" s="176">
        <v>3.3330000000000002</v>
      </c>
      <c r="N23" s="176"/>
      <c r="O23" s="176"/>
      <c r="P23" s="176"/>
      <c r="Q23" s="175" t="str">
        <f t="shared" si="3"/>
        <v/>
      </c>
      <c r="R23" s="175"/>
      <c r="S23" s="175"/>
      <c r="T23" s="175"/>
      <c r="U23" s="175" t="str">
        <f t="shared" si="4"/>
        <v/>
      </c>
      <c r="V23" s="175"/>
      <c r="W23" s="175"/>
      <c r="X23" s="175"/>
      <c r="AB23" s="40" t="s">
        <v>452</v>
      </c>
    </row>
    <row r="24" spans="1:28" x14ac:dyDescent="0.4">
      <c r="A24" s="175"/>
      <c r="B24" s="175"/>
      <c r="C24" s="175"/>
      <c r="D24" s="175"/>
      <c r="E24" s="175"/>
      <c r="F24" s="175"/>
      <c r="G24" s="175" t="s">
        <v>447</v>
      </c>
      <c r="H24" s="175"/>
      <c r="I24" s="176" t="s">
        <v>468</v>
      </c>
      <c r="J24" s="176"/>
      <c r="K24" s="176"/>
      <c r="L24" s="176"/>
      <c r="M24" s="176" t="s">
        <v>468</v>
      </c>
      <c r="N24" s="176"/>
      <c r="O24" s="176"/>
      <c r="P24" s="176"/>
      <c r="Q24" s="175" t="str">
        <f t="shared" si="3"/>
        <v/>
      </c>
      <c r="R24" s="175"/>
      <c r="S24" s="175"/>
      <c r="T24" s="175"/>
      <c r="U24" s="175" t="str">
        <f t="shared" si="4"/>
        <v/>
      </c>
      <c r="V24" s="175"/>
      <c r="W24" s="175"/>
      <c r="X24" s="175"/>
    </row>
    <row r="25" spans="1:28" x14ac:dyDescent="0.4">
      <c r="A25" s="175"/>
      <c r="B25" s="175"/>
      <c r="C25" s="175"/>
      <c r="D25" s="175"/>
      <c r="E25" s="175"/>
      <c r="F25" s="175"/>
      <c r="G25" s="175" t="s">
        <v>453</v>
      </c>
      <c r="H25" s="175"/>
      <c r="I25" s="176">
        <v>422.29110000000003</v>
      </c>
      <c r="J25" s="176"/>
      <c r="K25" s="176"/>
      <c r="L25" s="176"/>
      <c r="M25" s="176">
        <v>422.29110000000003</v>
      </c>
      <c r="N25" s="176"/>
      <c r="O25" s="176"/>
      <c r="P25" s="176"/>
      <c r="Q25" s="175" t="str">
        <f t="shared" si="3"/>
        <v/>
      </c>
      <c r="R25" s="175"/>
      <c r="S25" s="175"/>
      <c r="T25" s="175"/>
      <c r="U25" s="175" t="str">
        <f t="shared" si="4"/>
        <v/>
      </c>
      <c r="V25" s="175"/>
      <c r="W25" s="175"/>
      <c r="X25" s="175"/>
    </row>
    <row r="26" spans="1:28" x14ac:dyDescent="0.4">
      <c r="A26" s="175" t="s">
        <v>454</v>
      </c>
      <c r="B26" s="175"/>
      <c r="C26" s="175"/>
      <c r="D26" s="175"/>
      <c r="E26" s="175"/>
      <c r="F26" s="44" t="s">
        <v>455</v>
      </c>
      <c r="G26" s="175" t="s">
        <v>371</v>
      </c>
      <c r="H26" s="175"/>
      <c r="I26" s="181">
        <f>IF(I25="","",'Mu計算 (2)'!B26)</f>
        <v>370.67618701140884</v>
      </c>
      <c r="J26" s="181"/>
      <c r="K26" s="181"/>
      <c r="L26" s="181"/>
      <c r="M26" s="181">
        <f>IF(M25="","",'Mu計算 (2)'!C26)</f>
        <v>370.67618701140884</v>
      </c>
      <c r="N26" s="181"/>
      <c r="O26" s="181"/>
      <c r="P26" s="181"/>
      <c r="Q26" s="181" t="str">
        <f t="shared" si="3"/>
        <v/>
      </c>
      <c r="R26" s="181"/>
      <c r="S26" s="181"/>
      <c r="T26" s="181"/>
      <c r="U26" s="181" t="str">
        <f t="shared" si="4"/>
        <v/>
      </c>
      <c r="V26" s="181"/>
      <c r="W26" s="181"/>
      <c r="X26" s="181"/>
    </row>
    <row r="27" spans="1:28" x14ac:dyDescent="0.4">
      <c r="A27" s="175" t="s">
        <v>456</v>
      </c>
      <c r="B27" s="175"/>
      <c r="C27" s="175"/>
      <c r="D27" s="175"/>
      <c r="E27" s="175"/>
      <c r="F27" s="44" t="s">
        <v>457</v>
      </c>
      <c r="G27" s="175" t="s">
        <v>458</v>
      </c>
      <c r="H27" s="175"/>
      <c r="I27" s="181">
        <f>IF(I26="","",'Mu計算 (2)'!B27)</f>
        <v>145.69042949999999</v>
      </c>
      <c r="J27" s="181"/>
      <c r="K27" s="181"/>
      <c r="L27" s="181"/>
      <c r="M27" s="181">
        <f>IF(M26="","",'Mu計算 (2)'!C27)</f>
        <v>145.69042949999999</v>
      </c>
      <c r="N27" s="181"/>
      <c r="O27" s="181"/>
      <c r="P27" s="181"/>
      <c r="Q27" s="181" t="str">
        <f t="shared" si="3"/>
        <v/>
      </c>
      <c r="R27" s="181"/>
      <c r="S27" s="181"/>
      <c r="T27" s="181"/>
      <c r="U27" s="181" t="str">
        <f t="shared" si="4"/>
        <v/>
      </c>
      <c r="V27" s="181"/>
      <c r="W27" s="181"/>
      <c r="X27" s="181"/>
    </row>
    <row r="28" spans="1:28" x14ac:dyDescent="0.4">
      <c r="A28" s="175" t="s">
        <v>459</v>
      </c>
      <c r="B28" s="175"/>
      <c r="C28" s="175"/>
      <c r="D28" s="175"/>
      <c r="E28" s="175"/>
      <c r="F28" s="44" t="s">
        <v>460</v>
      </c>
      <c r="G28" s="175" t="s">
        <v>458</v>
      </c>
      <c r="H28" s="175"/>
      <c r="I28" s="181">
        <f>IF(I27="","",'Mu計算 (2)'!B28)</f>
        <v>-224.98575751140896</v>
      </c>
      <c r="J28" s="181"/>
      <c r="K28" s="181"/>
      <c r="L28" s="181"/>
      <c r="M28" s="181">
        <f>IF(M27="","",'Mu計算 (2)'!C28)</f>
        <v>-224.98575751140896</v>
      </c>
      <c r="N28" s="181"/>
      <c r="O28" s="181"/>
      <c r="P28" s="181"/>
      <c r="Q28" s="181" t="str">
        <f t="shared" si="3"/>
        <v/>
      </c>
      <c r="R28" s="181"/>
      <c r="S28" s="181"/>
      <c r="T28" s="181"/>
      <c r="U28" s="181" t="str">
        <f t="shared" si="4"/>
        <v/>
      </c>
      <c r="V28" s="181"/>
      <c r="W28" s="181"/>
      <c r="X28" s="181"/>
    </row>
    <row r="29" spans="1:28" x14ac:dyDescent="0.4">
      <c r="A29" s="175"/>
      <c r="B29" s="175"/>
      <c r="C29" s="175"/>
      <c r="D29" s="175"/>
      <c r="E29" s="175"/>
      <c r="F29" s="44" t="s">
        <v>386</v>
      </c>
      <c r="G29" s="175"/>
      <c r="H29" s="175"/>
      <c r="I29" s="182">
        <f>IF(I25="","",'Mu計算 (2)'!B25)</f>
        <v>22.713001655110837</v>
      </c>
      <c r="J29" s="182"/>
      <c r="K29" s="182"/>
      <c r="L29" s="182"/>
      <c r="M29" s="182">
        <f>IF(M25="","",'Mu計算 (2)'!C25)</f>
        <v>22.713001655110837</v>
      </c>
      <c r="N29" s="182"/>
      <c r="O29" s="182"/>
      <c r="P29" s="182"/>
      <c r="Q29" s="182" t="str">
        <f t="shared" si="3"/>
        <v/>
      </c>
      <c r="R29" s="182"/>
      <c r="S29" s="182"/>
      <c r="T29" s="182"/>
      <c r="U29" s="182" t="str">
        <f t="shared" si="4"/>
        <v/>
      </c>
      <c r="V29" s="182"/>
      <c r="W29" s="182"/>
      <c r="X29" s="182"/>
    </row>
    <row r="30" spans="1:28" x14ac:dyDescent="0.4">
      <c r="A30" s="175" t="s">
        <v>461</v>
      </c>
      <c r="B30" s="175"/>
      <c r="C30" s="175"/>
      <c r="D30" s="175"/>
      <c r="E30" s="175"/>
      <c r="F30" s="44" t="s">
        <v>463</v>
      </c>
      <c r="G30" s="175" t="s">
        <v>464</v>
      </c>
      <c r="H30" s="175"/>
      <c r="I30" s="182">
        <f>IF(I25="","",'Mu計算 (2)'!B31)</f>
        <v>28.731752259588728</v>
      </c>
      <c r="J30" s="182"/>
      <c r="K30" s="182"/>
      <c r="L30" s="182"/>
      <c r="M30" s="182">
        <f>IF(M25="","",'Mu計算 (2)'!C31)</f>
        <v>28.731752259588728</v>
      </c>
      <c r="N30" s="182"/>
      <c r="O30" s="182"/>
      <c r="P30" s="182"/>
      <c r="Q30" s="182" t="str">
        <f t="shared" si="3"/>
        <v/>
      </c>
      <c r="R30" s="182"/>
      <c r="S30" s="182"/>
      <c r="T30" s="182"/>
      <c r="U30" s="182" t="str">
        <f t="shared" si="4"/>
        <v/>
      </c>
      <c r="V30" s="182"/>
      <c r="W30" s="182"/>
      <c r="X30" s="182"/>
    </row>
    <row r="31" spans="1:28" x14ac:dyDescent="0.4">
      <c r="A31" s="175" t="s">
        <v>465</v>
      </c>
      <c r="B31" s="175"/>
      <c r="C31" s="175"/>
      <c r="D31" s="175"/>
      <c r="E31" s="175"/>
      <c r="F31" s="175"/>
      <c r="G31" s="175"/>
      <c r="H31" s="175"/>
      <c r="I31" s="183">
        <f>IF(I25="","",I11*I12/I30)</f>
        <v>0.26451571527328727</v>
      </c>
      <c r="J31" s="183"/>
      <c r="K31" s="183"/>
      <c r="L31" s="183"/>
      <c r="M31" s="183"/>
      <c r="N31" s="183"/>
      <c r="O31" s="183"/>
      <c r="P31" s="183"/>
      <c r="Q31" s="183" t="str">
        <f t="shared" si="3"/>
        <v/>
      </c>
      <c r="R31" s="183"/>
      <c r="S31" s="183"/>
      <c r="T31" s="183"/>
      <c r="U31" s="175"/>
      <c r="V31" s="175"/>
      <c r="W31" s="175"/>
      <c r="X31" s="175"/>
    </row>
    <row r="32" spans="1:28" x14ac:dyDescent="0.4">
      <c r="A32" s="192" t="s">
        <v>466</v>
      </c>
      <c r="B32" s="192"/>
      <c r="C32" s="192"/>
      <c r="D32" s="192"/>
      <c r="E32" s="192"/>
      <c r="F32" s="192"/>
      <c r="G32" s="192"/>
      <c r="H32" s="192"/>
      <c r="I32" s="183" t="str">
        <f>IF(I31="","",IF(I31&lt;1,"OK","OUT"))</f>
        <v>OK</v>
      </c>
      <c r="J32" s="183"/>
      <c r="K32" s="183"/>
      <c r="L32" s="183"/>
      <c r="M32" s="183" t="str">
        <f>IF(M31="","",IF(M31&lt;1,"OK","OUT"))</f>
        <v/>
      </c>
      <c r="N32" s="183"/>
      <c r="O32" s="183"/>
      <c r="P32" s="183"/>
      <c r="Q32" s="175" t="str">
        <f t="shared" si="3"/>
        <v/>
      </c>
      <c r="R32" s="175"/>
      <c r="S32" s="175"/>
      <c r="T32" s="175"/>
      <c r="U32" s="175" t="str">
        <f t="shared" si="4"/>
        <v/>
      </c>
      <c r="V32" s="175"/>
      <c r="W32" s="175"/>
      <c r="X32" s="175"/>
    </row>
    <row r="33" spans="1:24" x14ac:dyDescent="0.4">
      <c r="A33" s="175" t="s">
        <v>467</v>
      </c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</row>
    <row r="34" spans="1:24" ht="13.5" customHeight="1" x14ac:dyDescent="0.4">
      <c r="A34" s="180" t="s">
        <v>443</v>
      </c>
      <c r="B34" s="180"/>
      <c r="C34" s="175" t="s">
        <v>444</v>
      </c>
      <c r="D34" s="175"/>
      <c r="E34" s="175"/>
      <c r="F34" s="175"/>
      <c r="G34" s="175" t="s">
        <v>445</v>
      </c>
      <c r="H34" s="175"/>
      <c r="I34" s="176">
        <v>0</v>
      </c>
      <c r="J34" s="176"/>
      <c r="K34" s="176"/>
      <c r="L34" s="176"/>
      <c r="M34" s="176">
        <v>0</v>
      </c>
      <c r="N34" s="176"/>
      <c r="O34" s="176"/>
      <c r="P34" s="176"/>
      <c r="Q34" s="176"/>
      <c r="R34" s="176"/>
      <c r="S34" s="176"/>
      <c r="T34" s="176"/>
      <c r="U34" s="176"/>
      <c r="V34" s="176"/>
      <c r="W34" s="176"/>
      <c r="X34" s="176"/>
    </row>
    <row r="35" spans="1:24" x14ac:dyDescent="0.4">
      <c r="A35" s="180"/>
      <c r="B35" s="180"/>
      <c r="C35" s="175"/>
      <c r="D35" s="175"/>
      <c r="E35" s="175"/>
      <c r="F35" s="175"/>
      <c r="G35" s="175" t="s">
        <v>447</v>
      </c>
      <c r="H35" s="175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76"/>
      <c r="X35" s="176"/>
    </row>
    <row r="36" spans="1:24" x14ac:dyDescent="0.4">
      <c r="A36" s="180"/>
      <c r="B36" s="180"/>
      <c r="C36" s="175"/>
      <c r="D36" s="175"/>
      <c r="E36" s="175"/>
      <c r="F36" s="175"/>
      <c r="G36" s="175" t="s">
        <v>469</v>
      </c>
      <c r="H36" s="175"/>
      <c r="I36" s="176"/>
      <c r="J36" s="176"/>
      <c r="K36" s="176"/>
      <c r="L36" s="176"/>
      <c r="M36" s="176"/>
      <c r="N36" s="176"/>
      <c r="O36" s="176"/>
      <c r="P36" s="176"/>
      <c r="Q36" s="176"/>
      <c r="R36" s="176"/>
      <c r="S36" s="176"/>
      <c r="T36" s="176"/>
      <c r="U36" s="176"/>
      <c r="V36" s="176"/>
      <c r="W36" s="176"/>
      <c r="X36" s="176"/>
    </row>
    <row r="37" spans="1:24" x14ac:dyDescent="0.4">
      <c r="A37" s="175" t="s">
        <v>470</v>
      </c>
      <c r="B37" s="175"/>
      <c r="C37" s="175"/>
      <c r="D37" s="175"/>
      <c r="E37" s="175"/>
      <c r="F37" s="44" t="s">
        <v>471</v>
      </c>
      <c r="G37" s="175" t="s">
        <v>472</v>
      </c>
      <c r="H37" s="175"/>
      <c r="I37" s="176"/>
      <c r="J37" s="176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6"/>
      <c r="X37" s="176"/>
    </row>
    <row r="38" spans="1:24" x14ac:dyDescent="0.4">
      <c r="A38" s="175" t="s">
        <v>473</v>
      </c>
      <c r="B38" s="175"/>
      <c r="C38" s="175"/>
      <c r="D38" s="175"/>
      <c r="E38" s="175"/>
      <c r="F38" s="44" t="s">
        <v>474</v>
      </c>
      <c r="G38" s="175" t="s">
        <v>475</v>
      </c>
      <c r="H38" s="175"/>
      <c r="I38" s="194">
        <f>IF(I6="","",Sheet1!$O$101)</f>
        <v>345</v>
      </c>
      <c r="J38" s="194"/>
      <c r="K38" s="194"/>
      <c r="L38" s="194"/>
      <c r="M38" s="194">
        <f>IF(M6="","",Sheet1!$O$101)</f>
        <v>345</v>
      </c>
      <c r="N38" s="194"/>
      <c r="O38" s="194"/>
      <c r="P38" s="194"/>
      <c r="Q38" s="194" t="str">
        <f>IF(Q6="","",Sheet1!$O$101)</f>
        <v/>
      </c>
      <c r="R38" s="194"/>
      <c r="S38" s="194"/>
      <c r="T38" s="194"/>
      <c r="U38" s="194" t="str">
        <f>IF(U6="","",Sheet1!$O$101)</f>
        <v/>
      </c>
      <c r="V38" s="194"/>
      <c r="W38" s="194"/>
      <c r="X38" s="194"/>
    </row>
    <row r="39" spans="1:24" x14ac:dyDescent="0.4">
      <c r="A39" s="184" t="s">
        <v>476</v>
      </c>
      <c r="B39" s="125"/>
      <c r="C39" s="125"/>
      <c r="D39" s="125"/>
      <c r="E39" s="177"/>
      <c r="F39" s="44" t="s">
        <v>477</v>
      </c>
      <c r="G39" s="175"/>
      <c r="H39" s="175"/>
      <c r="I39" s="182">
        <f>IF(I6="","",IF((1/(I18/1000))^(1/4)&lt;1.5,(1/(I18/1000))^(1/4),1.5))</f>
        <v>1.5</v>
      </c>
      <c r="J39" s="182"/>
      <c r="K39" s="182"/>
      <c r="L39" s="182"/>
      <c r="M39" s="182">
        <f t="shared" ref="M39" si="5">IF(M6="","",IF((1/(M18/1000))^(1/4)&lt;1.5,(1/(M18/1000))^(1/4),1.5))</f>
        <v>1.5</v>
      </c>
      <c r="N39" s="182"/>
      <c r="O39" s="182"/>
      <c r="P39" s="182"/>
      <c r="Q39" s="182" t="str">
        <f t="shared" ref="Q39" si="6">IF(Q6="","",IF((1/(Q18/1000))^(1/4)&lt;1.5,(1/(Q18/1000))^(1/4),1.5))</f>
        <v/>
      </c>
      <c r="R39" s="182"/>
      <c r="S39" s="182"/>
      <c r="T39" s="182"/>
      <c r="U39" s="182" t="str">
        <f t="shared" ref="U39" si="7">IF(U6="","",IF((1/(U18/1000))^(1/4)&lt;1.5,(1/(U18/1000))^(1/4),1.5))</f>
        <v/>
      </c>
      <c r="V39" s="182"/>
      <c r="W39" s="182"/>
      <c r="X39" s="182"/>
    </row>
    <row r="40" spans="1:24" x14ac:dyDescent="0.4">
      <c r="A40" s="126"/>
      <c r="B40" s="127"/>
      <c r="C40" s="127"/>
      <c r="D40" s="127"/>
      <c r="E40" s="178"/>
      <c r="F40" s="44" t="s">
        <v>478</v>
      </c>
      <c r="G40" s="175"/>
      <c r="H40" s="175"/>
      <c r="I40" s="182">
        <f>IF(I6="","",IF((I22/I15/I18*100)^(1/3)&lt;1.5,(I22/I15/I18*100)^(1/3),1.5))</f>
        <v>0.64145173176449866</v>
      </c>
      <c r="J40" s="182"/>
      <c r="K40" s="182"/>
      <c r="L40" s="182"/>
      <c r="M40" s="182">
        <f t="shared" ref="M40" si="8">IF(M6="","",IF((M22/M15/M18*100)^(1/3)&lt;1.5,(M22/M15/M18*100)^(1/3),1.5))</f>
        <v>0.64145173176449866</v>
      </c>
      <c r="N40" s="182"/>
      <c r="O40" s="182"/>
      <c r="P40" s="182"/>
      <c r="Q40" s="182" t="str">
        <f t="shared" ref="Q40" si="9">IF(Q6="","",IF((Q22/Q15/Q18*100)^(1/3)&lt;1.5,(Q22/Q15/Q18*100)^(1/3),1.5))</f>
        <v/>
      </c>
      <c r="R40" s="182"/>
      <c r="S40" s="182"/>
      <c r="T40" s="182"/>
      <c r="U40" s="182" t="str">
        <f t="shared" ref="U40" si="10">IF(U6="","",IF((U22/U15/U18*100)^(1/3)&lt;1.5,(U22/U15/U18*100)^(1/3),1.5))</f>
        <v/>
      </c>
      <c r="V40" s="182"/>
      <c r="W40" s="182"/>
      <c r="X40" s="182"/>
    </row>
    <row r="41" spans="1:24" x14ac:dyDescent="0.4">
      <c r="A41" s="126"/>
      <c r="B41" s="127"/>
      <c r="C41" s="127"/>
      <c r="D41" s="127"/>
      <c r="E41" s="178"/>
      <c r="F41" s="44" t="s">
        <v>479</v>
      </c>
      <c r="G41" s="175"/>
      <c r="H41" s="175"/>
      <c r="I41" s="175">
        <f>IF(I6="","",1)</f>
        <v>1</v>
      </c>
      <c r="J41" s="175"/>
      <c r="K41" s="175"/>
      <c r="L41" s="175"/>
      <c r="M41" s="175">
        <f t="shared" ref="M41" si="11">IF(M6="","",1)</f>
        <v>1</v>
      </c>
      <c r="N41" s="175"/>
      <c r="O41" s="175"/>
      <c r="P41" s="175"/>
      <c r="Q41" s="175" t="str">
        <f t="shared" ref="Q41" si="12">IF(Q6="","",1)</f>
        <v/>
      </c>
      <c r="R41" s="175"/>
      <c r="S41" s="175"/>
      <c r="T41" s="175"/>
      <c r="U41" s="175" t="str">
        <f t="shared" ref="U41" si="13">IF(U6="","",1)</f>
        <v/>
      </c>
      <c r="V41" s="175"/>
      <c r="W41" s="175"/>
      <c r="X41" s="175"/>
    </row>
    <row r="42" spans="1:24" x14ac:dyDescent="0.4">
      <c r="A42" s="126"/>
      <c r="B42" s="127"/>
      <c r="C42" s="127"/>
      <c r="D42" s="127"/>
      <c r="E42" s="178"/>
      <c r="F42" s="44" t="s">
        <v>480</v>
      </c>
      <c r="G42" s="175" t="s">
        <v>481</v>
      </c>
      <c r="H42" s="175"/>
      <c r="I42" s="193">
        <f>IF(I6="","",IF(0.2*(Sheet1!$O$94/I6)^(1/3)&lt;0.72,0.2*(Sheet1!$O$94/I6)^(1/3),0.72))</f>
        <v>0.57689982812296337</v>
      </c>
      <c r="J42" s="193"/>
      <c r="K42" s="193"/>
      <c r="L42" s="193"/>
      <c r="M42" s="193">
        <f>IF(M6="","",IF(0.2*(Sheet1!$O$94/M6)^(1/3)&lt;0.72,0.2*(Sheet1!$O$94/M6)^(1/3),0.72))</f>
        <v>0.57689982812296337</v>
      </c>
      <c r="N42" s="193"/>
      <c r="O42" s="193"/>
      <c r="P42" s="193"/>
      <c r="Q42" s="193" t="str">
        <f>IF(Q6="","",IF(0.2*(Sheet1!$O$94/Q6)^(1/3)&lt;0.72,0.2*(Sheet1!$O$94/Q6)^(1/3),0.72))</f>
        <v/>
      </c>
      <c r="R42" s="193"/>
      <c r="S42" s="193"/>
      <c r="T42" s="193"/>
      <c r="U42" s="193" t="str">
        <f>IF(U6="","",IF(0.2*(Sheet1!$O$94/U6)^(1/3)&lt;0.72,0.2*(Sheet1!$O$94/U6)^(1/3),0.72))</f>
        <v/>
      </c>
      <c r="V42" s="193"/>
      <c r="W42" s="193"/>
      <c r="X42" s="193"/>
    </row>
    <row r="43" spans="1:24" x14ac:dyDescent="0.4">
      <c r="A43" s="126"/>
      <c r="B43" s="127"/>
      <c r="C43" s="127"/>
      <c r="D43" s="127"/>
      <c r="E43" s="178"/>
      <c r="F43" s="44" t="s">
        <v>482</v>
      </c>
      <c r="G43" s="175" t="s">
        <v>371</v>
      </c>
      <c r="H43" s="175"/>
      <c r="I43" s="182">
        <f>IF(I6="","",I39*I40*I41*I42*I15*I18/1.3/1000)</f>
        <v>68.317549625375349</v>
      </c>
      <c r="J43" s="182"/>
      <c r="K43" s="182"/>
      <c r="L43" s="182"/>
      <c r="M43" s="182">
        <f t="shared" ref="M43" si="14">IF(M6="","",M39*M40*M41*M42*M15*M18/1.3/1000)</f>
        <v>68.317549625375349</v>
      </c>
      <c r="N43" s="182"/>
      <c r="O43" s="182"/>
      <c r="P43" s="182"/>
      <c r="Q43" s="182" t="str">
        <f t="shared" ref="Q43" si="15">IF(Q6="","",Q39*Q40*Q41*Q42*Q15*Q18/1.3/1000)</f>
        <v/>
      </c>
      <c r="R43" s="182"/>
      <c r="S43" s="182"/>
      <c r="T43" s="182"/>
      <c r="U43" s="182" t="str">
        <f t="shared" ref="U43" si="16">IF(U6="","",U39*U40*U41*U42*U15*U18/1.3/1000)</f>
        <v/>
      </c>
      <c r="V43" s="182"/>
      <c r="W43" s="182"/>
      <c r="X43" s="182"/>
    </row>
    <row r="44" spans="1:24" x14ac:dyDescent="0.4">
      <c r="A44" s="126"/>
      <c r="B44" s="127"/>
      <c r="C44" s="127"/>
      <c r="D44" s="127"/>
      <c r="E44" s="178"/>
      <c r="F44" s="44" t="s">
        <v>483</v>
      </c>
      <c r="G44" s="175" t="s">
        <v>458</v>
      </c>
      <c r="H44" s="175"/>
      <c r="I44" s="175">
        <f>IF(I6="","",0)</f>
        <v>0</v>
      </c>
      <c r="J44" s="175"/>
      <c r="K44" s="175"/>
      <c r="L44" s="175"/>
      <c r="M44" s="175">
        <f t="shared" ref="M44" si="17">IF(M6="","",0)</f>
        <v>0</v>
      </c>
      <c r="N44" s="175"/>
      <c r="O44" s="175"/>
      <c r="P44" s="175"/>
      <c r="Q44" s="182" t="str">
        <f>IF(Q36="","",(Q36*Q38*(SIN(0.5*PI())+COS(0.5*PI()))/Q37)*(Q18/1.15)/1.15/1000)</f>
        <v/>
      </c>
      <c r="R44" s="182"/>
      <c r="S44" s="182"/>
      <c r="T44" s="182"/>
      <c r="U44" s="182" t="str">
        <f>IF(U36="","",(U36*U38*(SIN(0.5*PI())+COS(0.5*PI()))/U37)*(U18/1.15)/1.15/1000)</f>
        <v/>
      </c>
      <c r="V44" s="182"/>
      <c r="W44" s="182"/>
      <c r="X44" s="182"/>
    </row>
    <row r="45" spans="1:24" x14ac:dyDescent="0.4">
      <c r="A45" s="128"/>
      <c r="B45" s="129"/>
      <c r="C45" s="129"/>
      <c r="D45" s="129"/>
      <c r="E45" s="185"/>
      <c r="F45" s="44" t="s">
        <v>484</v>
      </c>
      <c r="G45" s="175" t="s">
        <v>458</v>
      </c>
      <c r="H45" s="175"/>
      <c r="I45" s="182">
        <f>IF(I6="","",I43+I44)</f>
        <v>68.317549625375349</v>
      </c>
      <c r="J45" s="182"/>
      <c r="K45" s="182"/>
      <c r="L45" s="182"/>
      <c r="M45" s="182">
        <f t="shared" ref="M45" si="18">IF(M6="","",M43+M44)</f>
        <v>68.317549625375349</v>
      </c>
      <c r="N45" s="182"/>
      <c r="O45" s="182"/>
      <c r="P45" s="182"/>
      <c r="Q45" s="182" t="str">
        <f t="shared" ref="Q45" si="19">IF(Q6="","",Q43+Q44)</f>
        <v/>
      </c>
      <c r="R45" s="182"/>
      <c r="S45" s="182"/>
      <c r="T45" s="182"/>
      <c r="U45" s="182" t="str">
        <f t="shared" ref="U45" si="20">IF(U6="","",U43+U44)</f>
        <v/>
      </c>
      <c r="V45" s="182"/>
      <c r="W45" s="182"/>
      <c r="X45" s="182"/>
    </row>
    <row r="46" spans="1:24" x14ac:dyDescent="0.4">
      <c r="A46" s="175" t="s">
        <v>485</v>
      </c>
      <c r="B46" s="175"/>
      <c r="C46" s="175"/>
      <c r="D46" s="175"/>
      <c r="E46" s="175"/>
      <c r="F46" s="175"/>
      <c r="G46" s="175"/>
      <c r="H46" s="175"/>
      <c r="I46" s="183">
        <f>IF(I45="","",I11*I14/I45)</f>
        <v>0.1039264440679358</v>
      </c>
      <c r="J46" s="183"/>
      <c r="K46" s="183"/>
      <c r="L46" s="183"/>
      <c r="M46" s="186"/>
      <c r="N46" s="187"/>
      <c r="O46" s="187"/>
      <c r="P46" s="188"/>
      <c r="Q46" s="183" t="str">
        <f>IF(Q45="","",Q11*Q14/Q45)</f>
        <v/>
      </c>
      <c r="R46" s="183"/>
      <c r="S46" s="183"/>
      <c r="T46" s="183"/>
      <c r="U46" s="183"/>
      <c r="V46" s="183"/>
      <c r="W46" s="183"/>
      <c r="X46" s="183"/>
    </row>
    <row r="47" spans="1:24" x14ac:dyDescent="0.4">
      <c r="A47" s="189" t="s">
        <v>486</v>
      </c>
      <c r="B47" s="190"/>
      <c r="C47" s="190"/>
      <c r="D47" s="190"/>
      <c r="E47" s="190"/>
      <c r="F47" s="190"/>
      <c r="G47" s="190"/>
      <c r="H47" s="191"/>
      <c r="I47" s="183" t="str">
        <f>IF(I46="","",IF(I46&lt;1,"OK","OUT"))</f>
        <v>OK</v>
      </c>
      <c r="J47" s="183"/>
      <c r="K47" s="183"/>
      <c r="L47" s="183"/>
      <c r="M47" s="183"/>
      <c r="N47" s="183"/>
      <c r="O47" s="183"/>
      <c r="P47" s="183"/>
      <c r="Q47" s="183" t="str">
        <f>IF(Q46="","",IF(Q46&lt;1,"OK","OUT"))</f>
        <v/>
      </c>
      <c r="R47" s="183"/>
      <c r="S47" s="183"/>
      <c r="T47" s="183"/>
      <c r="U47" s="183"/>
      <c r="V47" s="183"/>
      <c r="W47" s="183"/>
      <c r="X47" s="183"/>
    </row>
    <row r="48" spans="1:24" x14ac:dyDescent="0.4">
      <c r="A48" s="175" t="s">
        <v>487</v>
      </c>
      <c r="B48" s="175"/>
      <c r="C48" s="175"/>
      <c r="D48" s="175"/>
      <c r="E48" s="175"/>
      <c r="F48" s="175"/>
      <c r="G48" s="175"/>
      <c r="H48" s="175"/>
      <c r="I48" s="175" t="str">
        <f>IF(I46&lt;0.45,"γi・Vd/Vyd&lt;0.45なので破壊モードの判定不要","")</f>
        <v>γi・Vd/Vyd&lt;0.45なので破壊モードの判定不要</v>
      </c>
      <c r="J48" s="175"/>
      <c r="K48" s="175"/>
      <c r="L48" s="175"/>
      <c r="M48" s="175"/>
      <c r="N48" s="175"/>
      <c r="O48" s="175"/>
      <c r="P48" s="175"/>
      <c r="Q48" s="175" t="str">
        <f>IF(Q46&lt;0.45,"γi・Vd/Vyd&lt;0.45なので破壊モードの判定不要","")</f>
        <v/>
      </c>
      <c r="R48" s="175"/>
      <c r="S48" s="175"/>
      <c r="T48" s="175"/>
      <c r="U48" s="175"/>
      <c r="V48" s="175"/>
      <c r="W48" s="175"/>
      <c r="X48" s="175"/>
    </row>
    <row r="49" spans="1:24" x14ac:dyDescent="0.4">
      <c r="A49" s="175" t="s">
        <v>488</v>
      </c>
      <c r="B49" s="175"/>
      <c r="C49" s="175"/>
      <c r="D49" s="175"/>
      <c r="E49" s="175"/>
      <c r="F49" s="175"/>
      <c r="G49" s="175"/>
      <c r="H49" s="175"/>
      <c r="I49" s="183"/>
      <c r="J49" s="183"/>
      <c r="K49" s="183"/>
      <c r="L49" s="183"/>
      <c r="M49" s="181" t="str">
        <f>IF(I48="",M12/M14,"")</f>
        <v/>
      </c>
      <c r="N49" s="181"/>
      <c r="O49" s="181"/>
      <c r="P49" s="181"/>
      <c r="Q49" s="183"/>
      <c r="R49" s="183"/>
      <c r="S49" s="183"/>
      <c r="T49" s="183"/>
      <c r="U49" s="181" t="e">
        <f>IF(Q48="",U12/U14,"")</f>
        <v>#VALUE!</v>
      </c>
      <c r="V49" s="181"/>
      <c r="W49" s="181"/>
      <c r="X49" s="181"/>
    </row>
    <row r="50" spans="1:24" x14ac:dyDescent="0.4">
      <c r="A50" s="175" t="s">
        <v>489</v>
      </c>
      <c r="B50" s="175"/>
      <c r="C50" s="175"/>
      <c r="D50" s="175"/>
      <c r="E50" s="175"/>
      <c r="F50" s="175"/>
      <c r="G50" s="175"/>
      <c r="H50" s="175"/>
      <c r="I50" s="183"/>
      <c r="J50" s="183"/>
      <c r="K50" s="183"/>
      <c r="L50" s="183"/>
      <c r="M50" s="182" t="str">
        <f>IF(I48="",M30/M49,"")</f>
        <v/>
      </c>
      <c r="N50" s="182"/>
      <c r="O50" s="182"/>
      <c r="P50" s="182"/>
      <c r="Q50" s="183"/>
      <c r="R50" s="183"/>
      <c r="S50" s="183"/>
      <c r="T50" s="183"/>
      <c r="U50" s="182" t="e">
        <f>IF(Q48="",U30/U49,"")</f>
        <v>#VALUE!</v>
      </c>
      <c r="V50" s="182"/>
      <c r="W50" s="182"/>
      <c r="X50" s="182"/>
    </row>
    <row r="51" spans="1:24" x14ac:dyDescent="0.4">
      <c r="A51" s="175" t="s">
        <v>490</v>
      </c>
      <c r="B51" s="175"/>
      <c r="C51" s="175"/>
      <c r="D51" s="175"/>
      <c r="E51" s="175"/>
      <c r="F51" s="175"/>
      <c r="G51" s="175"/>
      <c r="H51" s="175"/>
      <c r="I51" s="183"/>
      <c r="J51" s="183"/>
      <c r="K51" s="183"/>
      <c r="L51" s="183"/>
      <c r="M51" s="183" t="str">
        <f>IF(I48="",M11*M50/M45,"")</f>
        <v/>
      </c>
      <c r="N51" s="183"/>
      <c r="O51" s="183"/>
      <c r="P51" s="183"/>
      <c r="Q51" s="183"/>
      <c r="R51" s="183"/>
      <c r="S51" s="183"/>
      <c r="T51" s="183"/>
      <c r="U51" s="183" t="e">
        <f>IF(Q48="",U11*U50/U45,"")</f>
        <v>#VALUE!</v>
      </c>
      <c r="V51" s="183"/>
      <c r="W51" s="183"/>
      <c r="X51" s="183"/>
    </row>
    <row r="52" spans="1:24" x14ac:dyDescent="0.4">
      <c r="A52" s="175" t="s">
        <v>491</v>
      </c>
      <c r="B52" s="175"/>
      <c r="C52" s="175"/>
      <c r="D52" s="175"/>
      <c r="E52" s="175"/>
      <c r="F52" s="175"/>
      <c r="G52" s="175"/>
      <c r="H52" s="175"/>
      <c r="I52" s="183"/>
      <c r="J52" s="183"/>
      <c r="K52" s="183"/>
      <c r="L52" s="183"/>
      <c r="M52" s="183" t="str">
        <f>IF(M51="","",IF(M51&lt;1,"OK","NG"))</f>
        <v/>
      </c>
      <c r="N52" s="183"/>
      <c r="O52" s="183"/>
      <c r="P52" s="183"/>
      <c r="Q52" s="183"/>
      <c r="R52" s="183"/>
      <c r="S52" s="183"/>
      <c r="T52" s="183"/>
      <c r="U52" s="183" t="e">
        <f>IF(U51="","",IF(U51&lt;1,"OK","NG"))</f>
        <v>#VALUE!</v>
      </c>
      <c r="V52" s="183"/>
      <c r="W52" s="183"/>
      <c r="X52" s="183"/>
    </row>
    <row r="53" spans="1:24" x14ac:dyDescent="0.4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</row>
    <row r="54" spans="1:24" x14ac:dyDescent="0.4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</row>
    <row r="55" spans="1:24" x14ac:dyDescent="0.4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</row>
    <row r="56" spans="1:24" x14ac:dyDescent="0.4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</row>
    <row r="57" spans="1:24" x14ac:dyDescent="0.4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</row>
    <row r="58" spans="1:24" x14ac:dyDescent="0.4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</row>
    <row r="59" spans="1:24" x14ac:dyDescent="0.4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</row>
    <row r="60" spans="1:24" x14ac:dyDescent="0.4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</row>
    <row r="61" spans="1:24" x14ac:dyDescent="0.4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</row>
    <row r="62" spans="1:24" x14ac:dyDescent="0.4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</row>
    <row r="63" spans="1:24" x14ac:dyDescent="0.4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</row>
    <row r="64" spans="1:24" x14ac:dyDescent="0.4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</row>
    <row r="65" spans="1:24" x14ac:dyDescent="0.4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</row>
    <row r="66" spans="1:24" x14ac:dyDescent="0.4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</row>
    <row r="67" spans="1:24" x14ac:dyDescent="0.4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</row>
    <row r="68" spans="1:24" x14ac:dyDescent="0.4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</row>
    <row r="69" spans="1:24" x14ac:dyDescent="0.4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</row>
    <row r="70" spans="1:24" x14ac:dyDescent="0.4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</row>
    <row r="71" spans="1:24" x14ac:dyDescent="0.4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</row>
    <row r="72" spans="1:24" x14ac:dyDescent="0.4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</row>
    <row r="73" spans="1:24" x14ac:dyDescent="0.4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</row>
    <row r="74" spans="1:24" x14ac:dyDescent="0.4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</row>
    <row r="75" spans="1:24" x14ac:dyDescent="0.4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</row>
    <row r="76" spans="1:24" x14ac:dyDescent="0.4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</row>
    <row r="77" spans="1:24" x14ac:dyDescent="0.4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</row>
    <row r="78" spans="1:24" x14ac:dyDescent="0.4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</row>
    <row r="79" spans="1:24" x14ac:dyDescent="0.4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</row>
    <row r="80" spans="1:24" x14ac:dyDescent="0.4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</row>
    <row r="81" spans="1:24" x14ac:dyDescent="0.4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</row>
    <row r="82" spans="1:24" x14ac:dyDescent="0.4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</row>
    <row r="83" spans="1:24" x14ac:dyDescent="0.4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</row>
    <row r="84" spans="1:24" x14ac:dyDescent="0.4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</row>
    <row r="85" spans="1:24" x14ac:dyDescent="0.4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</row>
    <row r="86" spans="1:24" x14ac:dyDescent="0.4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</row>
    <row r="87" spans="1:24" x14ac:dyDescent="0.4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</row>
    <row r="88" spans="1:24" x14ac:dyDescent="0.4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</row>
    <row r="89" spans="1:24" x14ac:dyDescent="0.4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</row>
    <row r="90" spans="1:24" x14ac:dyDescent="0.4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</row>
    <row r="91" spans="1:24" x14ac:dyDescent="0.4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</row>
    <row r="92" spans="1:24" x14ac:dyDescent="0.4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</row>
    <row r="93" spans="1:24" x14ac:dyDescent="0.4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</row>
    <row r="94" spans="1:24" x14ac:dyDescent="0.4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</row>
    <row r="95" spans="1:24" x14ac:dyDescent="0.4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</row>
    <row r="96" spans="1:24" x14ac:dyDescent="0.4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</row>
    <row r="97" spans="1:24" x14ac:dyDescent="0.4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</row>
    <row r="98" spans="1:24" x14ac:dyDescent="0.4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</row>
    <row r="99" spans="1:24" x14ac:dyDescent="0.4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</row>
    <row r="100" spans="1:24" x14ac:dyDescent="0.4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</row>
    <row r="101" spans="1:24" x14ac:dyDescent="0.4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</row>
    <row r="102" spans="1:24" x14ac:dyDescent="0.4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</row>
    <row r="103" spans="1:24" x14ac:dyDescent="0.4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</row>
    <row r="104" spans="1:24" x14ac:dyDescent="0.4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</row>
    <row r="105" spans="1:24" x14ac:dyDescent="0.4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</row>
    <row r="106" spans="1:24" x14ac:dyDescent="0.4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</row>
    <row r="107" spans="1:24" x14ac:dyDescent="0.4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</row>
    <row r="108" spans="1:24" x14ac:dyDescent="0.4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</row>
    <row r="109" spans="1:24" x14ac:dyDescent="0.4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</row>
    <row r="110" spans="1:24" x14ac:dyDescent="0.4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</row>
    <row r="111" spans="1:24" x14ac:dyDescent="0.4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</row>
    <row r="112" spans="1:24" x14ac:dyDescent="0.4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</row>
    <row r="113" spans="1:24" x14ac:dyDescent="0.4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</row>
    <row r="114" spans="1:24" x14ac:dyDescent="0.4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</row>
    <row r="115" spans="1:24" x14ac:dyDescent="0.4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</row>
    <row r="116" spans="1:24" x14ac:dyDescent="0.4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</row>
    <row r="117" spans="1:24" x14ac:dyDescent="0.4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</row>
    <row r="118" spans="1:24" x14ac:dyDescent="0.4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</row>
    <row r="119" spans="1:24" x14ac:dyDescent="0.4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</row>
    <row r="120" spans="1:24" x14ac:dyDescent="0.4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</row>
    <row r="121" spans="1:24" x14ac:dyDescent="0.4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</row>
    <row r="122" spans="1:24" x14ac:dyDescent="0.4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</row>
    <row r="123" spans="1:24" x14ac:dyDescent="0.4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</row>
    <row r="124" spans="1:24" x14ac:dyDescent="0.4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</row>
    <row r="125" spans="1:24" x14ac:dyDescent="0.4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</row>
    <row r="126" spans="1:24" x14ac:dyDescent="0.4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</row>
    <row r="127" spans="1:24" x14ac:dyDescent="0.4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</row>
    <row r="128" spans="1:24" x14ac:dyDescent="0.4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</row>
    <row r="129" spans="1:24" x14ac:dyDescent="0.4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</row>
    <row r="130" spans="1:24" x14ac:dyDescent="0.4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</row>
    <row r="131" spans="1:24" x14ac:dyDescent="0.4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</row>
    <row r="132" spans="1:24" x14ac:dyDescent="0.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</row>
    <row r="133" spans="1:24" x14ac:dyDescent="0.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</row>
    <row r="134" spans="1:24" x14ac:dyDescent="0.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</row>
    <row r="135" spans="1:24" x14ac:dyDescent="0.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</row>
    <row r="136" spans="1:24" x14ac:dyDescent="0.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</row>
    <row r="137" spans="1:24" x14ac:dyDescent="0.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</row>
    <row r="138" spans="1:24" x14ac:dyDescent="0.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</row>
    <row r="139" spans="1:24" x14ac:dyDescent="0.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</row>
    <row r="140" spans="1:24" x14ac:dyDescent="0.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</row>
    <row r="141" spans="1:24" x14ac:dyDescent="0.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</row>
    <row r="142" spans="1:24" x14ac:dyDescent="0.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</row>
    <row r="143" spans="1:24" x14ac:dyDescent="0.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</row>
    <row r="144" spans="1:24" x14ac:dyDescent="0.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</row>
    <row r="145" spans="1:24" x14ac:dyDescent="0.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</row>
    <row r="146" spans="1:24" x14ac:dyDescent="0.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</row>
    <row r="147" spans="1:24" x14ac:dyDescent="0.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</row>
    <row r="148" spans="1:24" x14ac:dyDescent="0.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</row>
    <row r="149" spans="1:24" x14ac:dyDescent="0.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</row>
    <row r="150" spans="1:24" x14ac:dyDescent="0.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</row>
    <row r="151" spans="1:24" x14ac:dyDescent="0.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</row>
    <row r="152" spans="1:24" x14ac:dyDescent="0.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</row>
    <row r="153" spans="1:24" x14ac:dyDescent="0.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</row>
    <row r="154" spans="1:24" x14ac:dyDescent="0.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</row>
    <row r="155" spans="1:24" x14ac:dyDescent="0.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</row>
    <row r="156" spans="1:24" x14ac:dyDescent="0.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</row>
    <row r="157" spans="1:24" x14ac:dyDescent="0.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</row>
    <row r="158" spans="1:24" x14ac:dyDescent="0.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</row>
    <row r="159" spans="1:24" x14ac:dyDescent="0.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</row>
    <row r="160" spans="1:24" x14ac:dyDescent="0.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</row>
    <row r="161" spans="1:24" x14ac:dyDescent="0.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</row>
    <row r="162" spans="1:24" x14ac:dyDescent="0.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</row>
    <row r="163" spans="1:24" x14ac:dyDescent="0.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</row>
    <row r="164" spans="1:24" x14ac:dyDescent="0.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</row>
    <row r="165" spans="1:24" x14ac:dyDescent="0.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</row>
    <row r="166" spans="1:24" x14ac:dyDescent="0.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</row>
    <row r="167" spans="1:24" x14ac:dyDescent="0.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</row>
    <row r="168" spans="1:24" x14ac:dyDescent="0.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</row>
    <row r="169" spans="1:24" x14ac:dyDescent="0.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</row>
    <row r="170" spans="1:24" x14ac:dyDescent="0.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</row>
    <row r="171" spans="1:24" x14ac:dyDescent="0.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</row>
    <row r="172" spans="1:24" x14ac:dyDescent="0.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</row>
    <row r="173" spans="1:24" x14ac:dyDescent="0.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</row>
    <row r="174" spans="1:24" x14ac:dyDescent="0.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</row>
    <row r="175" spans="1:24" x14ac:dyDescent="0.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</row>
    <row r="176" spans="1:24" x14ac:dyDescent="0.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</row>
    <row r="177" spans="1:24" x14ac:dyDescent="0.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</row>
    <row r="178" spans="1:24" x14ac:dyDescent="0.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</row>
    <row r="179" spans="1:24" x14ac:dyDescent="0.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</row>
    <row r="180" spans="1:24" x14ac:dyDescent="0.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</row>
    <row r="181" spans="1:24" x14ac:dyDescent="0.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</row>
    <row r="182" spans="1:24" x14ac:dyDescent="0.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</row>
    <row r="183" spans="1:24" x14ac:dyDescent="0.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</row>
    <row r="184" spans="1:24" x14ac:dyDescent="0.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</row>
    <row r="185" spans="1:24" x14ac:dyDescent="0.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</row>
    <row r="186" spans="1:24" x14ac:dyDescent="0.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</row>
    <row r="187" spans="1:24" x14ac:dyDescent="0.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</row>
    <row r="188" spans="1:24" x14ac:dyDescent="0.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</row>
    <row r="189" spans="1:24" x14ac:dyDescent="0.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</row>
    <row r="190" spans="1:24" x14ac:dyDescent="0.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</row>
    <row r="191" spans="1:24" x14ac:dyDescent="0.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</row>
    <row r="192" spans="1:24" x14ac:dyDescent="0.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</row>
    <row r="193" spans="1:24" x14ac:dyDescent="0.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</row>
    <row r="194" spans="1:24" x14ac:dyDescent="0.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</row>
    <row r="195" spans="1:24" x14ac:dyDescent="0.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</row>
    <row r="196" spans="1:24" x14ac:dyDescent="0.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</row>
    <row r="197" spans="1:24" x14ac:dyDescent="0.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</row>
    <row r="198" spans="1:24" x14ac:dyDescent="0.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</row>
  </sheetData>
  <mergeCells count="261">
    <mergeCell ref="A52:H52"/>
    <mergeCell ref="I52:L52"/>
    <mergeCell ref="M52:P52"/>
    <mergeCell ref="Q52:T52"/>
    <mergeCell ref="U52:X52"/>
    <mergeCell ref="A50:H50"/>
    <mergeCell ref="I50:L50"/>
    <mergeCell ref="M50:P50"/>
    <mergeCell ref="Q50:T50"/>
    <mergeCell ref="U50:X50"/>
    <mergeCell ref="A51:H51"/>
    <mergeCell ref="I51:L51"/>
    <mergeCell ref="M51:P51"/>
    <mergeCell ref="Q51:T51"/>
    <mergeCell ref="U51:X51"/>
    <mergeCell ref="A48:H48"/>
    <mergeCell ref="I48:P48"/>
    <mergeCell ref="Q48:X48"/>
    <mergeCell ref="A49:H49"/>
    <mergeCell ref="I49:L49"/>
    <mergeCell ref="M49:P49"/>
    <mergeCell ref="Q49:T49"/>
    <mergeCell ref="U49:X49"/>
    <mergeCell ref="A46:H46"/>
    <mergeCell ref="I46:L46"/>
    <mergeCell ref="M46:P46"/>
    <mergeCell ref="Q46:T46"/>
    <mergeCell ref="U46:X46"/>
    <mergeCell ref="A47:H47"/>
    <mergeCell ref="I47:L47"/>
    <mergeCell ref="M47:P47"/>
    <mergeCell ref="Q47:T47"/>
    <mergeCell ref="U47:X47"/>
    <mergeCell ref="Q43:T43"/>
    <mergeCell ref="U43:X43"/>
    <mergeCell ref="G44:H44"/>
    <mergeCell ref="I44:L44"/>
    <mergeCell ref="M44:P44"/>
    <mergeCell ref="Q44:T44"/>
    <mergeCell ref="U44:X44"/>
    <mergeCell ref="G45:H45"/>
    <mergeCell ref="I45:L45"/>
    <mergeCell ref="M45:P45"/>
    <mergeCell ref="Q45:T45"/>
    <mergeCell ref="U45:X45"/>
    <mergeCell ref="U40:X40"/>
    <mergeCell ref="G41:H41"/>
    <mergeCell ref="I41:L41"/>
    <mergeCell ref="M41:P41"/>
    <mergeCell ref="Q41:T41"/>
    <mergeCell ref="U41:X41"/>
    <mergeCell ref="A39:E45"/>
    <mergeCell ref="G39:H39"/>
    <mergeCell ref="I39:L39"/>
    <mergeCell ref="M39:P39"/>
    <mergeCell ref="Q39:T39"/>
    <mergeCell ref="U39:X39"/>
    <mergeCell ref="G40:H40"/>
    <mergeCell ref="I40:L40"/>
    <mergeCell ref="M40:P40"/>
    <mergeCell ref="Q40:T40"/>
    <mergeCell ref="G42:H42"/>
    <mergeCell ref="I42:L42"/>
    <mergeCell ref="M42:P42"/>
    <mergeCell ref="Q42:T42"/>
    <mergeCell ref="U42:X42"/>
    <mergeCell ref="G43:H43"/>
    <mergeCell ref="I43:L43"/>
    <mergeCell ref="M43:P43"/>
    <mergeCell ref="A38:E38"/>
    <mergeCell ref="G38:H38"/>
    <mergeCell ref="I38:L38"/>
    <mergeCell ref="M38:P38"/>
    <mergeCell ref="Q38:T38"/>
    <mergeCell ref="U38:X38"/>
    <mergeCell ref="A37:E37"/>
    <mergeCell ref="G37:H37"/>
    <mergeCell ref="I37:L37"/>
    <mergeCell ref="M37:P37"/>
    <mergeCell ref="Q37:T37"/>
    <mergeCell ref="U37:X37"/>
    <mergeCell ref="M35:P35"/>
    <mergeCell ref="Q35:T35"/>
    <mergeCell ref="U35:X35"/>
    <mergeCell ref="G36:H36"/>
    <mergeCell ref="I36:L36"/>
    <mergeCell ref="M36:P36"/>
    <mergeCell ref="Q36:T36"/>
    <mergeCell ref="U36:X36"/>
    <mergeCell ref="A33:X33"/>
    <mergeCell ref="A34:B36"/>
    <mergeCell ref="C34:F36"/>
    <mergeCell ref="G34:H34"/>
    <mergeCell ref="I34:L34"/>
    <mergeCell ref="M34:P34"/>
    <mergeCell ref="Q34:T34"/>
    <mergeCell ref="U34:X34"/>
    <mergeCell ref="G35:H35"/>
    <mergeCell ref="I35:L35"/>
    <mergeCell ref="A31:H31"/>
    <mergeCell ref="I31:L31"/>
    <mergeCell ref="M31:P31"/>
    <mergeCell ref="Q31:T31"/>
    <mergeCell ref="U31:X31"/>
    <mergeCell ref="A32:H32"/>
    <mergeCell ref="I32:L32"/>
    <mergeCell ref="M32:P32"/>
    <mergeCell ref="Q32:T32"/>
    <mergeCell ref="U32:X32"/>
    <mergeCell ref="A30:E30"/>
    <mergeCell ref="G30:H30"/>
    <mergeCell ref="I30:L30"/>
    <mergeCell ref="M30:P30"/>
    <mergeCell ref="Q30:T30"/>
    <mergeCell ref="U30:X30"/>
    <mergeCell ref="A29:E29"/>
    <mergeCell ref="G29:H29"/>
    <mergeCell ref="I29:L29"/>
    <mergeCell ref="M29:P29"/>
    <mergeCell ref="Q29:T29"/>
    <mergeCell ref="U29:X29"/>
    <mergeCell ref="A28:E28"/>
    <mergeCell ref="G28:H28"/>
    <mergeCell ref="I28:L28"/>
    <mergeCell ref="M28:P28"/>
    <mergeCell ref="Q28:T28"/>
    <mergeCell ref="U28:X28"/>
    <mergeCell ref="A27:E27"/>
    <mergeCell ref="G27:H27"/>
    <mergeCell ref="I27:L27"/>
    <mergeCell ref="M27:P27"/>
    <mergeCell ref="Q27:T27"/>
    <mergeCell ref="U27:X27"/>
    <mergeCell ref="A26:E26"/>
    <mergeCell ref="G26:H26"/>
    <mergeCell ref="I26:L26"/>
    <mergeCell ref="M26:P26"/>
    <mergeCell ref="Q26:T26"/>
    <mergeCell ref="U26:X26"/>
    <mergeCell ref="U24:X24"/>
    <mergeCell ref="G25:H25"/>
    <mergeCell ref="I25:L25"/>
    <mergeCell ref="M25:P25"/>
    <mergeCell ref="Q25:T25"/>
    <mergeCell ref="U25:X25"/>
    <mergeCell ref="C23:F25"/>
    <mergeCell ref="G23:H23"/>
    <mergeCell ref="I23:L23"/>
    <mergeCell ref="M23:P23"/>
    <mergeCell ref="Q23:T23"/>
    <mergeCell ref="U23:X23"/>
    <mergeCell ref="G24:H24"/>
    <mergeCell ref="I24:L24"/>
    <mergeCell ref="M24:P24"/>
    <mergeCell ref="Q24:T24"/>
    <mergeCell ref="M21:P21"/>
    <mergeCell ref="Q21:T21"/>
    <mergeCell ref="U21:X21"/>
    <mergeCell ref="G22:H22"/>
    <mergeCell ref="I22:L22"/>
    <mergeCell ref="M22:P22"/>
    <mergeCell ref="Q22:T22"/>
    <mergeCell ref="U22:X22"/>
    <mergeCell ref="A19:X19"/>
    <mergeCell ref="A20:B25"/>
    <mergeCell ref="C20:F22"/>
    <mergeCell ref="G20:H20"/>
    <mergeCell ref="I20:L20"/>
    <mergeCell ref="M20:P20"/>
    <mergeCell ref="Q20:T20"/>
    <mergeCell ref="U20:X20"/>
    <mergeCell ref="G21:H21"/>
    <mergeCell ref="I21:L21"/>
    <mergeCell ref="U17:X17"/>
    <mergeCell ref="C18:E18"/>
    <mergeCell ref="G18:H18"/>
    <mergeCell ref="I18:L18"/>
    <mergeCell ref="M18:P18"/>
    <mergeCell ref="Q18:T18"/>
    <mergeCell ref="U18:X18"/>
    <mergeCell ref="U15:X15"/>
    <mergeCell ref="C16:E16"/>
    <mergeCell ref="G16:H16"/>
    <mergeCell ref="I16:L16"/>
    <mergeCell ref="M16:P16"/>
    <mergeCell ref="Q16:T16"/>
    <mergeCell ref="U16:X16"/>
    <mergeCell ref="A15:B18"/>
    <mergeCell ref="C15:E15"/>
    <mergeCell ref="G15:H15"/>
    <mergeCell ref="I15:L15"/>
    <mergeCell ref="M15:P15"/>
    <mergeCell ref="Q15:T15"/>
    <mergeCell ref="C17:E17"/>
    <mergeCell ref="G17:H17"/>
    <mergeCell ref="I17:L17"/>
    <mergeCell ref="M17:P17"/>
    <mergeCell ref="Q17:T17"/>
    <mergeCell ref="A11:H11"/>
    <mergeCell ref="I11:L11"/>
    <mergeCell ref="M11:P11"/>
    <mergeCell ref="Q11:T11"/>
    <mergeCell ref="U11:X11"/>
    <mergeCell ref="A12:B14"/>
    <mergeCell ref="C12:E12"/>
    <mergeCell ref="G12:H12"/>
    <mergeCell ref="I12:L12"/>
    <mergeCell ref="M12:P12"/>
    <mergeCell ref="C14:E14"/>
    <mergeCell ref="G14:H14"/>
    <mergeCell ref="I14:L14"/>
    <mergeCell ref="M14:P14"/>
    <mergeCell ref="Q14:T14"/>
    <mergeCell ref="U14:X14"/>
    <mergeCell ref="Q12:T12"/>
    <mergeCell ref="U12:X12"/>
    <mergeCell ref="C13:E13"/>
    <mergeCell ref="G13:H13"/>
    <mergeCell ref="I13:L13"/>
    <mergeCell ref="M13:P13"/>
    <mergeCell ref="Q13:T13"/>
    <mergeCell ref="U13:X13"/>
    <mergeCell ref="U9:X9"/>
    <mergeCell ref="F10:H10"/>
    <mergeCell ref="I10:L10"/>
    <mergeCell ref="M10:P10"/>
    <mergeCell ref="Q10:T10"/>
    <mergeCell ref="U10:X10"/>
    <mergeCell ref="A9:B9"/>
    <mergeCell ref="C9:E10"/>
    <mergeCell ref="F9:H9"/>
    <mergeCell ref="I9:L9"/>
    <mergeCell ref="M9:P9"/>
    <mergeCell ref="Q9:T9"/>
    <mergeCell ref="U7:X7"/>
    <mergeCell ref="A8:B8"/>
    <mergeCell ref="C8:H8"/>
    <mergeCell ref="I8:L8"/>
    <mergeCell ref="M8:P8"/>
    <mergeCell ref="Q8:T8"/>
    <mergeCell ref="U8:X8"/>
    <mergeCell ref="A6:B7"/>
    <mergeCell ref="C6:H6"/>
    <mergeCell ref="I6:L6"/>
    <mergeCell ref="M6:P6"/>
    <mergeCell ref="Q6:T6"/>
    <mergeCell ref="U6:X6"/>
    <mergeCell ref="C7:H7"/>
    <mergeCell ref="I7:L7"/>
    <mergeCell ref="M7:P7"/>
    <mergeCell ref="Q7:T7"/>
    <mergeCell ref="A3:H3"/>
    <mergeCell ref="I3:P3"/>
    <mergeCell ref="Q3:X3"/>
    <mergeCell ref="A4:H5"/>
    <mergeCell ref="I4:P4"/>
    <mergeCell ref="Q4:X4"/>
    <mergeCell ref="I5:L5"/>
    <mergeCell ref="M5:P5"/>
    <mergeCell ref="Q5:T5"/>
    <mergeCell ref="U5:X5"/>
  </mergeCells>
  <phoneticPr fontId="1"/>
  <dataValidations disablePrompts="1" count="2">
    <dataValidation type="list" allowBlank="1" showInputMessage="1" showErrorMessage="1" sqref="I24:P24 I35:X35 I21:P21" xr:uid="{00000000-0002-0000-0100-000000000000}">
      <formula1>$AB$18:$AB$23</formula1>
    </dataValidation>
    <dataValidation type="list" allowBlank="1" showInputMessage="1" showErrorMessage="1" sqref="Q3:X3" xr:uid="{00000000-0002-0000-0100-000001000000}">
      <formula1>"変更有り,変更無し"</formula1>
    </dataValidation>
  </dataValidations>
  <pageMargins left="0.7" right="0.7" top="0.75" bottom="0.75" header="0.3" footer="0.3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1"/>
  <sheetViews>
    <sheetView workbookViewId="0">
      <selection activeCell="B1" sqref="B1"/>
    </sheetView>
  </sheetViews>
  <sheetFormatPr defaultRowHeight="18.75" x14ac:dyDescent="0.4"/>
  <cols>
    <col min="1" max="1" width="13" bestFit="1" customWidth="1"/>
    <col min="2" max="2" width="17" customWidth="1"/>
    <col min="3" max="3" width="18.75" customWidth="1"/>
    <col min="4" max="4" width="19.75" customWidth="1"/>
    <col min="5" max="5" width="17.125" customWidth="1"/>
  </cols>
  <sheetData>
    <row r="1" spans="1:5" x14ac:dyDescent="0.4">
      <c r="A1" t="s">
        <v>409</v>
      </c>
      <c r="B1">
        <f>破壊モード!I6</f>
        <v>1</v>
      </c>
      <c r="C1">
        <f>破壊モード!M6</f>
        <v>1</v>
      </c>
      <c r="D1" t="str">
        <f>破壊モード!Q6</f>
        <v/>
      </c>
      <c r="E1" t="str">
        <f>破壊モード!U6</f>
        <v/>
      </c>
    </row>
    <row r="2" spans="1:5" x14ac:dyDescent="0.4">
      <c r="A2" t="s">
        <v>492</v>
      </c>
      <c r="B2">
        <f>IF(破壊モード!$I$7=1,1,1.2)</f>
        <v>1</v>
      </c>
      <c r="C2">
        <f>IF(破壊モード!M7=1,1,1.2)</f>
        <v>1</v>
      </c>
      <c r="D2">
        <f>IF(破壊モード!Q7=1,1,1.2)</f>
        <v>1.2</v>
      </c>
      <c r="E2">
        <f>IF(破壊モード!U7=1,1,1.2)</f>
        <v>1.2</v>
      </c>
    </row>
    <row r="3" spans="1:5" x14ac:dyDescent="0.4">
      <c r="A3" t="s">
        <v>493</v>
      </c>
      <c r="B3">
        <f>破壊モード!I13</f>
        <v>0</v>
      </c>
      <c r="C3">
        <f>破壊モード!M13</f>
        <v>0</v>
      </c>
      <c r="D3" t="str">
        <f>破壊モード!Q13</f>
        <v/>
      </c>
      <c r="E3" t="str">
        <f>破壊モード!U13</f>
        <v/>
      </c>
    </row>
    <row r="4" spans="1:5" x14ac:dyDescent="0.4">
      <c r="A4" t="s">
        <v>494</v>
      </c>
      <c r="B4">
        <f>Sheet1!$O$94</f>
        <v>24</v>
      </c>
      <c r="C4">
        <f>Sheet1!$O$94</f>
        <v>24</v>
      </c>
      <c r="D4">
        <f>Sheet1!$O$94</f>
        <v>24</v>
      </c>
      <c r="E4">
        <f>Sheet1!$O$94</f>
        <v>24</v>
      </c>
    </row>
    <row r="5" spans="1:5" x14ac:dyDescent="0.4">
      <c r="A5" t="s">
        <v>495</v>
      </c>
      <c r="B5">
        <f>破壊モード!I15</f>
        <v>1000</v>
      </c>
      <c r="C5">
        <f>破壊モード!M15</f>
        <v>1000</v>
      </c>
      <c r="D5" t="str">
        <f>破壊モード!Q15</f>
        <v/>
      </c>
      <c r="E5" t="str">
        <f>破壊モード!U15</f>
        <v/>
      </c>
    </row>
    <row r="6" spans="1:5" x14ac:dyDescent="0.4">
      <c r="A6" t="s">
        <v>2</v>
      </c>
      <c r="B6">
        <f>破壊モード!I18</f>
        <v>160</v>
      </c>
      <c r="C6">
        <f>破壊モード!M18</f>
        <v>160</v>
      </c>
      <c r="D6" t="str">
        <f>破壊モード!Q18</f>
        <v/>
      </c>
      <c r="E6" t="str">
        <f>破壊モード!U18</f>
        <v/>
      </c>
    </row>
    <row r="7" spans="1:5" x14ac:dyDescent="0.4">
      <c r="A7" t="s">
        <v>496</v>
      </c>
      <c r="B7">
        <f>B4/B1</f>
        <v>24</v>
      </c>
      <c r="C7">
        <f>C4/C1</f>
        <v>24</v>
      </c>
      <c r="D7" t="e">
        <f>D4/D1</f>
        <v>#VALUE!</v>
      </c>
      <c r="E7" t="e">
        <f>E4/E1</f>
        <v>#VALUE!</v>
      </c>
    </row>
    <row r="8" spans="1:5" x14ac:dyDescent="0.4">
      <c r="A8" s="43" t="s">
        <v>497</v>
      </c>
      <c r="B8">
        <f>0.68*B7*B5</f>
        <v>16320</v>
      </c>
      <c r="C8">
        <f>0.68*C7*C5</f>
        <v>16320</v>
      </c>
      <c r="D8" t="e">
        <f>0.68*D7*D5</f>
        <v>#VALUE!</v>
      </c>
      <c r="E8" t="e">
        <f>0.68*E7*E5</f>
        <v>#VALUE!</v>
      </c>
    </row>
    <row r="9" spans="1:5" x14ac:dyDescent="0.4">
      <c r="A9" t="s">
        <v>498</v>
      </c>
      <c r="B9">
        <f>破壊モード!I25</f>
        <v>422.29110000000003</v>
      </c>
      <c r="C9">
        <f>破壊モード!M25</f>
        <v>422.29110000000003</v>
      </c>
      <c r="D9" t="str">
        <f>破壊モード!Q25</f>
        <v/>
      </c>
      <c r="E9" t="str">
        <f>破壊モード!U25</f>
        <v/>
      </c>
    </row>
    <row r="10" spans="1:5" x14ac:dyDescent="0.4">
      <c r="A10" t="s">
        <v>499</v>
      </c>
      <c r="B10">
        <v>200000</v>
      </c>
      <c r="C10">
        <v>200000</v>
      </c>
      <c r="D10">
        <v>200000</v>
      </c>
      <c r="E10">
        <v>200000</v>
      </c>
    </row>
    <row r="11" spans="1:5" x14ac:dyDescent="0.4">
      <c r="A11" t="s">
        <v>500</v>
      </c>
      <c r="B11">
        <v>3.5000000000000001E-3</v>
      </c>
      <c r="C11">
        <v>3.5000000000000001E-3</v>
      </c>
      <c r="D11">
        <v>3.5000000000000001E-3</v>
      </c>
      <c r="E11">
        <v>3.5000000000000001E-3</v>
      </c>
    </row>
    <row r="12" spans="1:5" x14ac:dyDescent="0.4">
      <c r="A12" t="s">
        <v>436</v>
      </c>
      <c r="B12">
        <f>破壊モード!I17</f>
        <v>40</v>
      </c>
      <c r="C12">
        <f>破壊モード!M17</f>
        <v>40</v>
      </c>
      <c r="D12" t="str">
        <f>破壊モード!Q17</f>
        <v/>
      </c>
      <c r="E12" t="str">
        <f>破壊モード!U17</f>
        <v/>
      </c>
    </row>
    <row r="13" spans="1:5" x14ac:dyDescent="0.4">
      <c r="A13" s="43" t="s">
        <v>501</v>
      </c>
      <c r="B13">
        <f>B9*B10*B11</f>
        <v>295603.77</v>
      </c>
      <c r="C13">
        <f>C9*C10*C11</f>
        <v>295603.77</v>
      </c>
      <c r="D13" t="e">
        <f>D9*D10*D11</f>
        <v>#VALUE!</v>
      </c>
      <c r="E13" t="e">
        <f>E9*E10*E11</f>
        <v>#VALUE!</v>
      </c>
    </row>
    <row r="14" spans="1:5" x14ac:dyDescent="0.4">
      <c r="A14" s="43" t="s">
        <v>502</v>
      </c>
      <c r="B14">
        <f>B13*B12*(-1)</f>
        <v>-11824150.800000001</v>
      </c>
      <c r="C14">
        <f>C13*C12*(-1)</f>
        <v>-11824150.800000001</v>
      </c>
      <c r="D14" t="e">
        <f>D13*D12*(-1)</f>
        <v>#VALUE!</v>
      </c>
      <c r="E14" t="e">
        <f>E13*E12*(-1)</f>
        <v>#VALUE!</v>
      </c>
    </row>
    <row r="15" spans="1:5" x14ac:dyDescent="0.4">
      <c r="A15" t="s">
        <v>503</v>
      </c>
      <c r="B15">
        <f>破壊モード!I22</f>
        <v>422.29110000000003</v>
      </c>
      <c r="C15">
        <f>破壊モード!M22</f>
        <v>422.29110000000003</v>
      </c>
      <c r="D15" t="str">
        <f>破壊モード!Q22</f>
        <v/>
      </c>
      <c r="E15" t="str">
        <f>破壊モード!U22</f>
        <v/>
      </c>
    </row>
    <row r="16" spans="1:5" x14ac:dyDescent="0.4">
      <c r="A16" t="s">
        <v>504</v>
      </c>
      <c r="B16">
        <f>Sheet1!$O$101*B2</f>
        <v>345</v>
      </c>
      <c r="C16">
        <f>Sheet1!$O$101*C2</f>
        <v>345</v>
      </c>
      <c r="D16">
        <f>Sheet1!$O$101*D2</f>
        <v>414</v>
      </c>
      <c r="E16">
        <f>Sheet1!$O$101*E2</f>
        <v>414</v>
      </c>
    </row>
    <row r="17" spans="1:5" x14ac:dyDescent="0.4">
      <c r="A17" s="43" t="s">
        <v>505</v>
      </c>
      <c r="B17">
        <f>B15*B16</f>
        <v>145690.4295</v>
      </c>
      <c r="C17">
        <f>C15*C16</f>
        <v>145690.4295</v>
      </c>
      <c r="D17" t="e">
        <f>D15*D16</f>
        <v>#VALUE!</v>
      </c>
      <c r="E17" t="e">
        <f>E15*E16</f>
        <v>#VALUE!</v>
      </c>
    </row>
    <row r="18" spans="1:5" x14ac:dyDescent="0.4">
      <c r="A18" t="s">
        <v>506</v>
      </c>
      <c r="B18">
        <f>B8</f>
        <v>16320</v>
      </c>
      <c r="C18">
        <f>C8</f>
        <v>16320</v>
      </c>
      <c r="D18" t="e">
        <f>D8</f>
        <v>#VALUE!</v>
      </c>
      <c r="E18" t="e">
        <f>E8</f>
        <v>#VALUE!</v>
      </c>
    </row>
    <row r="19" spans="1:5" x14ac:dyDescent="0.4">
      <c r="A19" t="s">
        <v>429</v>
      </c>
      <c r="B19">
        <f>B13-B17-B3</f>
        <v>149913.34050000002</v>
      </c>
      <c r="C19">
        <f>C13-C17-C3</f>
        <v>149913.34050000002</v>
      </c>
      <c r="D19" t="e">
        <f>D13-D17-D3</f>
        <v>#VALUE!</v>
      </c>
      <c r="E19" t="e">
        <f>E13-E17-E3</f>
        <v>#VALUE!</v>
      </c>
    </row>
    <row r="20" spans="1:5" x14ac:dyDescent="0.4">
      <c r="A20" t="s">
        <v>507</v>
      </c>
      <c r="B20">
        <f>B14</f>
        <v>-11824150.800000001</v>
      </c>
      <c r="C20">
        <f>C14</f>
        <v>-11824150.800000001</v>
      </c>
      <c r="D20" t="e">
        <f>D14</f>
        <v>#VALUE!</v>
      </c>
      <c r="E20" t="e">
        <f>E14</f>
        <v>#VALUE!</v>
      </c>
    </row>
    <row r="21" spans="1:5" x14ac:dyDescent="0.4">
      <c r="A21" t="s">
        <v>508</v>
      </c>
      <c r="B21">
        <f>(-B19+SQRT(B19^2-4*B18*B20))/(2*B18)</f>
        <v>22.713001655110837</v>
      </c>
      <c r="C21">
        <f>(-C19+SQRT(C19^2-4*C18*C20))/(2*C18)</f>
        <v>22.713001655110837</v>
      </c>
      <c r="D21" t="e">
        <f>(-D19+SQRT(D19^2-4*D18*D20))/(2*D18)</f>
        <v>#VALUE!</v>
      </c>
      <c r="E21" t="e">
        <f>(-E19+SQRT(E19^2-4*E18*E20))/(2*E18)</f>
        <v>#VALUE!</v>
      </c>
    </row>
    <row r="22" spans="1:5" x14ac:dyDescent="0.4">
      <c r="A22" t="s">
        <v>509</v>
      </c>
      <c r="B22">
        <f>(-B19-SQRT(B19^2-4*B18*B20))/(2*B18)</f>
        <v>-31.898868107316723</v>
      </c>
      <c r="C22">
        <f>(-C19-SQRT(C19^2-4*C18*C20))/(2*C18)</f>
        <v>-31.898868107316723</v>
      </c>
      <c r="D22" t="e">
        <f>(-D19-SQRT(D19^2-4*D18*D20))/(2*D18)</f>
        <v>#VALUE!</v>
      </c>
      <c r="E22" t="e">
        <f>(-E19-SQRT(E19^2-4*E18*E20))/(2*E18)</f>
        <v>#VALUE!</v>
      </c>
    </row>
    <row r="23" spans="1:5" x14ac:dyDescent="0.4">
      <c r="B23">
        <f>IF(B21&gt;0,B21,0)</f>
        <v>22.713001655110837</v>
      </c>
      <c r="C23">
        <f t="shared" ref="C23:E24" si="0">IF(C21&gt;0,C21,0)</f>
        <v>22.713001655110837</v>
      </c>
      <c r="D23" t="e">
        <f t="shared" si="0"/>
        <v>#VALUE!</v>
      </c>
      <c r="E23" t="e">
        <f t="shared" si="0"/>
        <v>#VALUE!</v>
      </c>
    </row>
    <row r="24" spans="1:5" x14ac:dyDescent="0.4">
      <c r="B24">
        <f>IF(B22&gt;0,B22,0)</f>
        <v>0</v>
      </c>
      <c r="C24">
        <f t="shared" si="0"/>
        <v>0</v>
      </c>
      <c r="D24" t="e">
        <f t="shared" si="0"/>
        <v>#VALUE!</v>
      </c>
      <c r="E24" t="e">
        <f t="shared" si="0"/>
        <v>#VALUE!</v>
      </c>
    </row>
    <row r="25" spans="1:5" x14ac:dyDescent="0.4">
      <c r="A25" t="s">
        <v>386</v>
      </c>
      <c r="B25">
        <f>B23+B24</f>
        <v>22.713001655110837</v>
      </c>
      <c r="C25">
        <f>C23+C24</f>
        <v>22.713001655110837</v>
      </c>
      <c r="D25" t="e">
        <f>D23+D24</f>
        <v>#VALUE!</v>
      </c>
      <c r="E25" t="e">
        <f>E23+E24</f>
        <v>#VALUE!</v>
      </c>
    </row>
    <row r="26" spans="1:5" x14ac:dyDescent="0.4">
      <c r="A26" t="s">
        <v>497</v>
      </c>
      <c r="B26">
        <f>B8*B25/1000</f>
        <v>370.67618701140884</v>
      </c>
      <c r="C26">
        <f>C8*C25/1000</f>
        <v>370.67618701140884</v>
      </c>
      <c r="D26" t="e">
        <f>D8*D25/1000</f>
        <v>#VALUE!</v>
      </c>
      <c r="E26" t="e">
        <f>E8*E25/1000</f>
        <v>#VALUE!</v>
      </c>
    </row>
    <row r="27" spans="1:5" x14ac:dyDescent="0.4">
      <c r="A27" t="s">
        <v>505</v>
      </c>
      <c r="B27">
        <f>B17/1000</f>
        <v>145.69042949999999</v>
      </c>
      <c r="C27">
        <f>C17/1000</f>
        <v>145.69042949999999</v>
      </c>
      <c r="D27" t="e">
        <f>D17/1000</f>
        <v>#VALUE!</v>
      </c>
      <c r="E27" t="e">
        <f>E17/1000</f>
        <v>#VALUE!</v>
      </c>
    </row>
    <row r="28" spans="1:5" x14ac:dyDescent="0.4">
      <c r="A28" t="s">
        <v>510</v>
      </c>
      <c r="B28">
        <f>B9*B10*(B25-B12)/B25*B11/1000</f>
        <v>-224.98575751140896</v>
      </c>
      <c r="C28">
        <f>C9*C10*(C25-C12)/C25*C11/1000</f>
        <v>-224.98575751140896</v>
      </c>
      <c r="D28" t="e">
        <f>D9*D10*(D25-D12)/D25*D11/1000</f>
        <v>#VALUE!</v>
      </c>
      <c r="E28" t="e">
        <f>E9*E10*(E25-E12)/E25*E11/1000</f>
        <v>#VALUE!</v>
      </c>
    </row>
    <row r="29" spans="1:5" x14ac:dyDescent="0.4">
      <c r="A29" t="s">
        <v>511</v>
      </c>
      <c r="B29">
        <f>B15/B5/B6</f>
        <v>2.639319375E-3</v>
      </c>
      <c r="C29">
        <f>C15/C5/C6</f>
        <v>2.639319375E-3</v>
      </c>
      <c r="D29" t="e">
        <f>D15/D5/D6</f>
        <v>#VALUE!</v>
      </c>
      <c r="E29" t="e">
        <f>E15/E5/E6</f>
        <v>#VALUE!</v>
      </c>
    </row>
    <row r="30" spans="1:5" x14ac:dyDescent="0.4">
      <c r="A30" t="s">
        <v>512</v>
      </c>
      <c r="B30">
        <f>B16*B2</f>
        <v>345</v>
      </c>
      <c r="C30">
        <f>C16*C2</f>
        <v>345</v>
      </c>
      <c r="D30">
        <f>D16*D2</f>
        <v>496.79999999999995</v>
      </c>
      <c r="E30">
        <f>E16*E2</f>
        <v>496.79999999999995</v>
      </c>
    </row>
    <row r="31" spans="1:5" x14ac:dyDescent="0.4">
      <c r="A31" t="s">
        <v>462</v>
      </c>
      <c r="B31">
        <f>(B26*(1-0.85/2)*B25+B28*(B25-B12)+B27*(B6-B25))/1000</f>
        <v>28.731752259588728</v>
      </c>
      <c r="C31">
        <f>(C26*(1-0.85/2)*C25+C28*(C25-C12)+C27*(C6-C25))/1000</f>
        <v>28.731752259588728</v>
      </c>
      <c r="D31" t="e">
        <f>(D26*(1-0.85/2)*D25+D28*(D25-D12)+D27*(D6-D25))/1000</f>
        <v>#VALUE!</v>
      </c>
      <c r="E31" t="e">
        <f>(E26*(1-0.85/2)*E25+E28*(E25-E12)+E27*(E6-E25))/1000</f>
        <v>#VALUE!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破壊モード</vt:lpstr>
      <vt:lpstr>Mu計算 (2)</vt:lpstr>
      <vt:lpstr>破壊モード!Print_Area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2022-12-22T04:47:40Z</cp:lastPrinted>
  <dcterms:created xsi:type="dcterms:W3CDTF">2022-12-02T10:29:13Z</dcterms:created>
  <dcterms:modified xsi:type="dcterms:W3CDTF">2023-01-01T23:57:43Z</dcterms:modified>
</cp:coreProperties>
</file>